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65" windowWidth="22995" windowHeight="8865"/>
  </bookViews>
  <sheets>
    <sheet name="I° e II° Grado" sheetId="4" r:id="rId1"/>
    <sheet name="Foglio1" sheetId="5" r:id="rId2"/>
  </sheets>
  <calcPr calcId="145621"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I30" i="4" l="1"/>
  <c r="BH17" i="4"/>
  <c r="BJ17" i="4" s="1"/>
  <c r="BH18" i="4"/>
  <c r="BJ18" i="4" s="1"/>
  <c r="BH19" i="4"/>
  <c r="BJ19" i="4" s="1"/>
  <c r="BH20" i="4"/>
  <c r="BJ20" i="4" s="1"/>
  <c r="BH21" i="4"/>
  <c r="BJ21" i="4" s="1"/>
  <c r="BH22" i="4"/>
  <c r="BJ22" i="4" s="1"/>
  <c r="BH23" i="4"/>
  <c r="BJ23" i="4" s="1"/>
  <c r="BH24" i="4"/>
  <c r="BJ24" i="4" s="1"/>
  <c r="BH25" i="4"/>
  <c r="BJ25" i="4" s="1"/>
  <c r="BH26" i="4"/>
  <c r="BJ26" i="4" s="1"/>
  <c r="BH27" i="4"/>
  <c r="BJ27" i="4" s="1"/>
  <c r="BH28" i="4"/>
  <c r="BJ28" i="4" s="1"/>
  <c r="BH16" i="4"/>
  <c r="BG30" i="4"/>
  <c r="BJ16" i="4" l="1"/>
  <c r="BJ30" i="4" s="1"/>
  <c r="BH30" i="4"/>
  <c r="BF30" i="4"/>
  <c r="BF15" i="4"/>
  <c r="BD34" i="4" l="1"/>
  <c r="BD30" i="4"/>
  <c r="BA10" i="4"/>
  <c r="BA6" i="4"/>
  <c r="BA7" i="4"/>
  <c r="BA8" i="4"/>
  <c r="BA9" i="4"/>
  <c r="BA11" i="4"/>
  <c r="BA12" i="4"/>
  <c r="BA13" i="4"/>
  <c r="BA14" i="4"/>
  <c r="BA16" i="4"/>
  <c r="BA17" i="4"/>
  <c r="BA18" i="4"/>
  <c r="BA19" i="4"/>
  <c r="BA20" i="4"/>
  <c r="BA21" i="4"/>
  <c r="BA22" i="4"/>
  <c r="BA23" i="4"/>
  <c r="BA24" i="4"/>
  <c r="BA25" i="4"/>
  <c r="AZ36" i="4"/>
  <c r="AZ37" i="4" s="1"/>
  <c r="AZ38" i="4" s="1"/>
  <c r="AW38" i="4"/>
  <c r="AW36" i="4"/>
  <c r="AU27" i="4"/>
  <c r="AV27" i="4" s="1"/>
  <c r="AX27" i="4" s="1"/>
  <c r="AY27" i="4" s="1"/>
  <c r="AU28" i="4"/>
  <c r="AX14" i="4"/>
  <c r="AW30" i="4"/>
  <c r="AS30" i="4"/>
  <c r="AU26" i="4"/>
  <c r="AV26" i="4" s="1"/>
  <c r="AX26" i="4" s="1"/>
  <c r="AY26" i="4" s="1"/>
  <c r="AU25" i="4"/>
  <c r="AV25" i="4" s="1"/>
  <c r="AX25" i="4" s="1"/>
  <c r="AY25" i="4" s="1"/>
  <c r="AU24" i="4"/>
  <c r="AV24" i="4" s="1"/>
  <c r="AX24" i="4" s="1"/>
  <c r="AY24" i="4" s="1"/>
  <c r="AU23" i="4"/>
  <c r="AV23" i="4" s="1"/>
  <c r="AX23" i="4" s="1"/>
  <c r="AY23" i="4" s="1"/>
  <c r="AU22" i="4"/>
  <c r="AV22" i="4" s="1"/>
  <c r="AX22" i="4" s="1"/>
  <c r="AY22" i="4" s="1"/>
  <c r="BB22" i="4" s="1"/>
  <c r="AU21" i="4"/>
  <c r="AV21" i="4" s="1"/>
  <c r="AX21" i="4" s="1"/>
  <c r="AY21" i="4" s="1"/>
  <c r="AU20" i="4"/>
  <c r="AV20" i="4" s="1"/>
  <c r="AX20" i="4" s="1"/>
  <c r="AY20" i="4" s="1"/>
  <c r="AU19" i="4"/>
  <c r="AV19" i="4" s="1"/>
  <c r="AX19" i="4" s="1"/>
  <c r="AY19" i="4" s="1"/>
  <c r="AU18" i="4"/>
  <c r="AV18" i="4" s="1"/>
  <c r="AX18" i="4" s="1"/>
  <c r="AY18" i="4" s="1"/>
  <c r="BB18" i="4" s="1"/>
  <c r="AU16" i="4"/>
  <c r="AV16" i="4" s="1"/>
  <c r="AX16" i="4" s="1"/>
  <c r="AU7" i="4"/>
  <c r="AV7" i="4" s="1"/>
  <c r="AX7" i="4" s="1"/>
  <c r="AY7" i="4" s="1"/>
  <c r="AU8" i="4"/>
  <c r="AV8" i="4" s="1"/>
  <c r="AX8" i="4" s="1"/>
  <c r="AY8" i="4" s="1"/>
  <c r="AU9" i="4"/>
  <c r="AV9" i="4" s="1"/>
  <c r="AX9" i="4" s="1"/>
  <c r="AY9" i="4" s="1"/>
  <c r="AU10" i="4"/>
  <c r="AV10" i="4" s="1"/>
  <c r="AX10" i="4" s="1"/>
  <c r="AY10" i="4" s="1"/>
  <c r="AU11" i="4"/>
  <c r="AV11" i="4" s="1"/>
  <c r="AX11" i="4" s="1"/>
  <c r="AY11" i="4" s="1"/>
  <c r="AU12" i="4"/>
  <c r="AV12" i="4" s="1"/>
  <c r="AX12" i="4" s="1"/>
  <c r="AY12" i="4" s="1"/>
  <c r="AU13" i="4"/>
  <c r="AV13" i="4" s="1"/>
  <c r="AX13" i="4" s="1"/>
  <c r="AY13" i="4" s="1"/>
  <c r="BB13" i="4" s="1"/>
  <c r="AU6" i="4"/>
  <c r="AV6" i="4" s="1"/>
  <c r="AX6" i="4" s="1"/>
  <c r="AY6" i="4" s="1"/>
  <c r="AT34" i="4"/>
  <c r="AT33" i="4"/>
  <c r="BB9" i="4" l="1"/>
  <c r="BC13" i="4"/>
  <c r="BE13" i="4" s="1"/>
  <c r="BC9" i="4"/>
  <c r="BE9" i="4" s="1"/>
  <c r="BC18" i="4"/>
  <c r="BE18" i="4" s="1"/>
  <c r="BC22" i="4"/>
  <c r="BE22" i="4" s="1"/>
  <c r="BB26" i="4"/>
  <c r="BB8" i="4"/>
  <c r="BB24" i="4"/>
  <c r="BB20" i="4"/>
  <c r="BB11" i="4"/>
  <c r="BB7" i="4"/>
  <c r="BB6" i="4"/>
  <c r="BB27" i="4"/>
  <c r="BB25" i="4"/>
  <c r="BB23" i="4"/>
  <c r="BB21" i="4"/>
  <c r="BB19" i="4"/>
  <c r="BB12" i="4"/>
  <c r="BB10" i="4"/>
  <c r="AT32" i="4"/>
  <c r="AU30" i="4"/>
  <c r="AV28" i="4"/>
  <c r="AV30" i="4" s="1"/>
  <c r="AT30" i="4"/>
  <c r="BC12" i="4" l="1"/>
  <c r="BE12" i="4" s="1"/>
  <c r="BC21" i="4"/>
  <c r="BE21" i="4" s="1"/>
  <c r="BC25" i="4"/>
  <c r="BE25" i="4" s="1"/>
  <c r="BC6" i="4"/>
  <c r="BE6" i="4" s="1"/>
  <c r="BC11" i="4"/>
  <c r="BE11" i="4" s="1"/>
  <c r="BC24" i="4"/>
  <c r="BE24" i="4" s="1"/>
  <c r="BC26" i="4"/>
  <c r="BE26" i="4" s="1"/>
  <c r="BC10" i="4"/>
  <c r="BE10" i="4" s="1"/>
  <c r="BC19" i="4"/>
  <c r="BE19" i="4" s="1"/>
  <c r="BC23" i="4"/>
  <c r="BE23" i="4" s="1"/>
  <c r="BC27" i="4"/>
  <c r="BE27" i="4" s="1"/>
  <c r="BC7" i="4"/>
  <c r="BE7" i="4" s="1"/>
  <c r="BC20" i="4"/>
  <c r="BE20" i="4" s="1"/>
  <c r="BC8" i="4"/>
  <c r="BE8" i="4" s="1"/>
  <c r="BB30" i="4"/>
  <c r="BA30" i="4"/>
  <c r="AX28" i="4"/>
  <c r="AX30" i="4" s="1"/>
  <c r="P30" i="4"/>
  <c r="O18" i="4"/>
  <c r="Q18" i="4" s="1"/>
  <c r="O19" i="4"/>
  <c r="Q19" i="4" s="1"/>
  <c r="O20" i="4"/>
  <c r="Q20" i="4" s="1"/>
  <c r="O21" i="4"/>
  <c r="Q21" i="4" s="1"/>
  <c r="O22" i="4"/>
  <c r="Q22" i="4" s="1"/>
  <c r="O23" i="4"/>
  <c r="Q23" i="4" s="1"/>
  <c r="O24" i="4"/>
  <c r="Q24" i="4" s="1"/>
  <c r="O25" i="4"/>
  <c r="Q25" i="4" s="1"/>
  <c r="O26" i="4"/>
  <c r="Q26" i="4" s="1"/>
  <c r="O27" i="4"/>
  <c r="Q27" i="4" s="1"/>
  <c r="O28" i="4"/>
  <c r="Q28" i="4" s="1"/>
  <c r="BC30" i="4" l="1"/>
  <c r="BE30" i="4"/>
  <c r="AY28" i="4"/>
  <c r="AY30" i="4" s="1"/>
  <c r="AX31" i="4" s="1"/>
  <c r="O17" i="4"/>
  <c r="Q17" i="4" s="1"/>
  <c r="O16" i="4" l="1"/>
  <c r="N30" i="4"/>
  <c r="Q16" i="4" l="1"/>
  <c r="Q30" i="4" s="1"/>
  <c r="O30" i="4"/>
  <c r="AP30" i="4"/>
  <c r="AL30" i="4" l="1"/>
  <c r="AM6" i="4" s="1"/>
  <c r="AM8" i="4" l="1"/>
  <c r="AM10" i="4"/>
  <c r="AM12" i="4"/>
  <c r="AM14" i="4"/>
  <c r="AM17" i="4"/>
  <c r="AM19" i="4"/>
  <c r="AM21" i="4"/>
  <c r="AM23" i="4"/>
  <c r="AM25" i="4"/>
  <c r="AM27" i="4"/>
  <c r="AM7" i="4"/>
  <c r="AM9" i="4"/>
  <c r="AM11" i="4"/>
  <c r="AM13" i="4"/>
  <c r="AM16" i="4"/>
  <c r="AM18" i="4"/>
  <c r="AM20" i="4"/>
  <c r="AM22" i="4"/>
  <c r="AM24" i="4"/>
  <c r="AM26" i="4"/>
  <c r="AM28" i="4"/>
  <c r="AM29" i="4"/>
  <c r="AM30" i="4" l="1"/>
  <c r="AJ30" i="4"/>
  <c r="AG30" i="4"/>
  <c r="AG31" i="4"/>
  <c r="AK29" i="4"/>
  <c r="AH7" i="4"/>
  <c r="AI7" i="4" s="1"/>
  <c r="AK7" i="4" s="1"/>
  <c r="AN7" i="4" s="1"/>
  <c r="AO7" i="4" s="1"/>
  <c r="AQ7" i="4" s="1"/>
  <c r="AH8" i="4"/>
  <c r="AI8" i="4" s="1"/>
  <c r="AK8" i="4" s="1"/>
  <c r="AN8" i="4" s="1"/>
  <c r="AO8" i="4" s="1"/>
  <c r="AQ8" i="4" s="1"/>
  <c r="AH9" i="4"/>
  <c r="AI9" i="4" s="1"/>
  <c r="AK9" i="4" s="1"/>
  <c r="AN9" i="4" s="1"/>
  <c r="AO9" i="4" s="1"/>
  <c r="AQ9" i="4" s="1"/>
  <c r="AH10" i="4"/>
  <c r="AI10" i="4" s="1"/>
  <c r="AK10" i="4" s="1"/>
  <c r="AN10" i="4" s="1"/>
  <c r="AO10" i="4" s="1"/>
  <c r="AQ10" i="4" s="1"/>
  <c r="AH11" i="4"/>
  <c r="AI11" i="4" s="1"/>
  <c r="AK11" i="4" s="1"/>
  <c r="AN11" i="4" s="1"/>
  <c r="AO11" i="4" s="1"/>
  <c r="AQ11" i="4" s="1"/>
  <c r="AH12" i="4"/>
  <c r="AI12" i="4" s="1"/>
  <c r="AK12" i="4" s="1"/>
  <c r="AN12" i="4" s="1"/>
  <c r="AH13" i="4"/>
  <c r="AI13" i="4" s="1"/>
  <c r="AK13" i="4" s="1"/>
  <c r="AN13" i="4" s="1"/>
  <c r="AO13" i="4" s="1"/>
  <c r="AQ13" i="4" s="1"/>
  <c r="AH14" i="4"/>
  <c r="AI14" i="4" s="1"/>
  <c r="AH16" i="4"/>
  <c r="AI16" i="4" s="1"/>
  <c r="AK16" i="4" s="1"/>
  <c r="AN16" i="4" s="1"/>
  <c r="AO16" i="4" s="1"/>
  <c r="AQ16" i="4" s="1"/>
  <c r="AH17" i="4"/>
  <c r="AI17" i="4" s="1"/>
  <c r="AK17" i="4" s="1"/>
  <c r="AN17" i="4" s="1"/>
  <c r="AH18" i="4"/>
  <c r="AI18" i="4" s="1"/>
  <c r="AK18" i="4" s="1"/>
  <c r="AN18" i="4" s="1"/>
  <c r="AO18" i="4" s="1"/>
  <c r="AQ18" i="4" s="1"/>
  <c r="AH19" i="4"/>
  <c r="AI19" i="4" s="1"/>
  <c r="AK19" i="4" s="1"/>
  <c r="AN19" i="4" s="1"/>
  <c r="AO19" i="4" s="1"/>
  <c r="AQ19" i="4" s="1"/>
  <c r="AH20" i="4"/>
  <c r="AI20" i="4" s="1"/>
  <c r="AK20" i="4" s="1"/>
  <c r="AN20" i="4" s="1"/>
  <c r="AO20" i="4" s="1"/>
  <c r="AQ20" i="4" s="1"/>
  <c r="AH21" i="4"/>
  <c r="AI21" i="4" s="1"/>
  <c r="AK21" i="4" s="1"/>
  <c r="AN21" i="4" s="1"/>
  <c r="AH22" i="4"/>
  <c r="AI22" i="4" s="1"/>
  <c r="AK22" i="4" s="1"/>
  <c r="AN22" i="4" s="1"/>
  <c r="AO22" i="4" s="1"/>
  <c r="AQ22" i="4" s="1"/>
  <c r="AH23" i="4"/>
  <c r="AI23" i="4" s="1"/>
  <c r="AK23" i="4" s="1"/>
  <c r="AN23" i="4" s="1"/>
  <c r="AO23" i="4" s="1"/>
  <c r="AQ23" i="4" s="1"/>
  <c r="AH24" i="4"/>
  <c r="AI24" i="4" s="1"/>
  <c r="AK24" i="4" s="1"/>
  <c r="AN24" i="4" s="1"/>
  <c r="AO24" i="4" s="1"/>
  <c r="AQ24" i="4" s="1"/>
  <c r="AH25" i="4"/>
  <c r="AI25" i="4" s="1"/>
  <c r="AK25" i="4" s="1"/>
  <c r="AN25" i="4" s="1"/>
  <c r="AO25" i="4" s="1"/>
  <c r="AQ25" i="4" s="1"/>
  <c r="AH26" i="4"/>
  <c r="AI26" i="4" s="1"/>
  <c r="AK26" i="4" s="1"/>
  <c r="AN26" i="4" s="1"/>
  <c r="AO26" i="4" s="1"/>
  <c r="AQ26" i="4" s="1"/>
  <c r="AH27" i="4"/>
  <c r="AI27" i="4" s="1"/>
  <c r="AK27" i="4" s="1"/>
  <c r="AN27" i="4" s="1"/>
  <c r="AO27" i="4" s="1"/>
  <c r="AQ27" i="4" s="1"/>
  <c r="AH28" i="4"/>
  <c r="AI28" i="4" s="1"/>
  <c r="AK28" i="4" s="1"/>
  <c r="AN28" i="4" s="1"/>
  <c r="AO28" i="4" s="1"/>
  <c r="AQ28" i="4" s="1"/>
  <c r="AH6" i="4"/>
  <c r="AI6" i="4" s="1"/>
  <c r="AK6" i="4" s="1"/>
  <c r="AN6" i="4" s="1"/>
  <c r="AF30" i="4"/>
  <c r="AG32" i="4" l="1"/>
  <c r="AO21" i="4"/>
  <c r="AQ21" i="4" s="1"/>
  <c r="AO12" i="4"/>
  <c r="AQ12" i="4" s="1"/>
  <c r="AH30" i="4"/>
  <c r="AI30" i="4"/>
  <c r="AO6" i="4"/>
  <c r="AQ6" i="4" s="1"/>
  <c r="AO17" i="4"/>
  <c r="AQ17" i="4" s="1"/>
  <c r="AK14" i="4"/>
  <c r="AN14" i="4" l="1"/>
  <c r="AK30" i="4"/>
  <c r="AK32" i="4" s="1"/>
  <c r="AC30" i="4"/>
  <c r="AB17" i="4"/>
  <c r="AD17" i="4" s="1"/>
  <c r="Y30" i="4"/>
  <c r="Z7" i="4" l="1"/>
  <c r="Z6" i="4"/>
  <c r="AO14" i="4"/>
  <c r="AO30" i="4" s="1"/>
  <c r="AN30" i="4"/>
  <c r="Z23" i="4"/>
  <c r="Z19" i="4"/>
  <c r="Z12" i="4"/>
  <c r="Z24" i="4"/>
  <c r="Z22" i="4"/>
  <c r="Z20" i="4"/>
  <c r="Z18" i="4"/>
  <c r="Z13" i="4"/>
  <c r="Z11" i="4"/>
  <c r="Z8" i="4"/>
  <c r="Z10" i="4"/>
  <c r="Z25" i="4"/>
  <c r="Z21" i="4"/>
  <c r="Z16" i="4"/>
  <c r="Z9" i="4"/>
  <c r="R34" i="4"/>
  <c r="AQ14" i="4" l="1"/>
  <c r="AQ30" i="4" s="1"/>
  <c r="AQ31" i="4" s="1"/>
  <c r="Z30" i="4"/>
  <c r="U28" i="4"/>
  <c r="X28" i="4" s="1"/>
  <c r="AA28" i="4" s="1"/>
  <c r="AB28" i="4" l="1"/>
  <c r="AD28" i="4" s="1"/>
  <c r="S30" i="4"/>
  <c r="R30" i="4"/>
  <c r="V30" i="4"/>
  <c r="T7" i="4"/>
  <c r="U7" i="4" s="1"/>
  <c r="X7" i="4" s="1"/>
  <c r="AA7" i="4" s="1"/>
  <c r="AB7" i="4" s="1"/>
  <c r="AD7" i="4" s="1"/>
  <c r="T8" i="4"/>
  <c r="U8" i="4" s="1"/>
  <c r="X8" i="4" s="1"/>
  <c r="AA8" i="4" s="1"/>
  <c r="T9" i="4"/>
  <c r="U9" i="4" s="1"/>
  <c r="X9" i="4" s="1"/>
  <c r="AA9" i="4" s="1"/>
  <c r="AB9" i="4" s="1"/>
  <c r="AD9" i="4" s="1"/>
  <c r="T10" i="4"/>
  <c r="U10" i="4" s="1"/>
  <c r="X10" i="4" s="1"/>
  <c r="AA10" i="4" s="1"/>
  <c r="T11" i="4"/>
  <c r="U11" i="4" s="1"/>
  <c r="X11" i="4" s="1"/>
  <c r="AA11" i="4" s="1"/>
  <c r="T12" i="4"/>
  <c r="U12" i="4" s="1"/>
  <c r="X12" i="4" s="1"/>
  <c r="AA12" i="4" s="1"/>
  <c r="AB12" i="4" s="1"/>
  <c r="AD12" i="4" s="1"/>
  <c r="T13" i="4"/>
  <c r="U13" i="4" s="1"/>
  <c r="X13" i="4" s="1"/>
  <c r="AA13" i="4" s="1"/>
  <c r="T16" i="4"/>
  <c r="U16" i="4" s="1"/>
  <c r="X16" i="4" s="1"/>
  <c r="AA16" i="4" s="1"/>
  <c r="AB16" i="4" s="1"/>
  <c r="AD16" i="4" s="1"/>
  <c r="T17" i="4"/>
  <c r="U17" i="4" s="1"/>
  <c r="X17" i="4" s="1"/>
  <c r="T18" i="4"/>
  <c r="U18" i="4" s="1"/>
  <c r="X18" i="4" s="1"/>
  <c r="AA18" i="4" s="1"/>
  <c r="AB18" i="4" s="1"/>
  <c r="AD18" i="4" s="1"/>
  <c r="T19" i="4"/>
  <c r="U19" i="4" s="1"/>
  <c r="X19" i="4" s="1"/>
  <c r="AA19" i="4" s="1"/>
  <c r="T20" i="4"/>
  <c r="U20" i="4" s="1"/>
  <c r="X20" i="4" s="1"/>
  <c r="AA20" i="4" s="1"/>
  <c r="AB20" i="4" s="1"/>
  <c r="AD20" i="4" s="1"/>
  <c r="T21" i="4"/>
  <c r="U21" i="4" s="1"/>
  <c r="X21" i="4" s="1"/>
  <c r="AA21" i="4" s="1"/>
  <c r="T22" i="4"/>
  <c r="U22" i="4" s="1"/>
  <c r="X22" i="4" s="1"/>
  <c r="AA22" i="4" s="1"/>
  <c r="AB22" i="4" s="1"/>
  <c r="AD22" i="4" s="1"/>
  <c r="T23" i="4"/>
  <c r="U23" i="4" s="1"/>
  <c r="X23" i="4" s="1"/>
  <c r="AA23" i="4" s="1"/>
  <c r="T24" i="4"/>
  <c r="U24" i="4" s="1"/>
  <c r="X24" i="4" s="1"/>
  <c r="AA24" i="4" s="1"/>
  <c r="AB24" i="4" s="1"/>
  <c r="AD24" i="4" s="1"/>
  <c r="T25" i="4"/>
  <c r="U25" i="4" s="1"/>
  <c r="X25" i="4" s="1"/>
  <c r="AA25" i="4" s="1"/>
  <c r="T26" i="4"/>
  <c r="U26" i="4" s="1"/>
  <c r="X26" i="4" s="1"/>
  <c r="AA26" i="4" s="1"/>
  <c r="T6" i="4"/>
  <c r="U6" i="4" s="1"/>
  <c r="X6" i="4" s="1"/>
  <c r="AA6" i="4" s="1"/>
  <c r="AB6" i="4" l="1"/>
  <c r="AD6" i="4" s="1"/>
  <c r="AB8" i="4"/>
  <c r="AD8" i="4" s="1"/>
  <c r="AB10" i="4"/>
  <c r="AD10" i="4" s="1"/>
  <c r="AB19" i="4"/>
  <c r="AD19" i="4" s="1"/>
  <c r="AB21" i="4"/>
  <c r="AD21" i="4" s="1"/>
  <c r="AB23" i="4"/>
  <c r="AD23" i="4" s="1"/>
  <c r="AB13" i="4"/>
  <c r="AD13" i="4" s="1"/>
  <c r="U30" i="4"/>
  <c r="AB25" i="4"/>
  <c r="AD25" i="4" s="1"/>
  <c r="T30" i="4"/>
  <c r="AB11" i="4"/>
  <c r="AD11" i="4" s="1"/>
  <c r="AA30" i="4"/>
  <c r="AB26" i="4"/>
  <c r="X30" i="4"/>
  <c r="L30" i="4"/>
  <c r="J30" i="4"/>
  <c r="K17" i="4"/>
  <c r="M17" i="4" s="1"/>
  <c r="K18" i="4"/>
  <c r="M18" i="4" s="1"/>
  <c r="K19" i="4"/>
  <c r="M19" i="4" s="1"/>
  <c r="K20" i="4"/>
  <c r="M20" i="4" s="1"/>
  <c r="K21" i="4"/>
  <c r="M21" i="4" s="1"/>
  <c r="K22" i="4"/>
  <c r="M22" i="4" s="1"/>
  <c r="K23" i="4"/>
  <c r="M23" i="4" s="1"/>
  <c r="K24" i="4"/>
  <c r="M24" i="4" s="1"/>
  <c r="K25" i="4"/>
  <c r="M25" i="4" s="1"/>
  <c r="K26" i="4"/>
  <c r="M26" i="4" s="1"/>
  <c r="K27" i="4"/>
  <c r="M27" i="4" s="1"/>
  <c r="K28" i="4"/>
  <c r="M28" i="4" s="1"/>
  <c r="K16" i="4"/>
  <c r="M16" i="4" s="1"/>
  <c r="AB30" i="4" l="1"/>
  <c r="AD26" i="4"/>
  <c r="AD30" i="4" s="1"/>
  <c r="M30" i="4"/>
  <c r="K30" i="4"/>
  <c r="AD32" i="4" l="1"/>
</calcChain>
</file>

<file path=xl/sharedStrings.xml><?xml version="1.0" encoding="utf-8"?>
<sst xmlns="http://schemas.openxmlformats.org/spreadsheetml/2006/main" count="298" uniqueCount="212">
  <si>
    <t>Codici Fiscali</t>
  </si>
  <si>
    <t>Comune</t>
  </si>
  <si>
    <t>CM Scuola Secondaria</t>
  </si>
  <si>
    <t>Scuola Secondaria</t>
  </si>
  <si>
    <t>CM Istituto</t>
  </si>
  <si>
    <t>Istituto</t>
  </si>
  <si>
    <t>Gestore</t>
  </si>
  <si>
    <t>Mail</t>
  </si>
  <si>
    <t>IBAN</t>
  </si>
  <si>
    <t>ASL lordo</t>
  </si>
  <si>
    <t>IRES 4%</t>
  </si>
  <si>
    <t>Bolllo</t>
  </si>
  <si>
    <t>Somma erogata</t>
  </si>
  <si>
    <t>Bollo</t>
  </si>
  <si>
    <t>Parametro scuola corsi completi                        e &gt; 7 alunni</t>
  </si>
  <si>
    <t>Parametro Alunni  &gt; di 7                                              NO commerciale</t>
  </si>
  <si>
    <t>Parametro Alunni</t>
  </si>
  <si>
    <t>Totale contributo 17/18</t>
  </si>
  <si>
    <t xml:space="preserve">Acconto 17/18 </t>
  </si>
  <si>
    <t>Recupero somme</t>
  </si>
  <si>
    <t>Saldo 17/18</t>
  </si>
  <si>
    <t>Parametro per acconto</t>
  </si>
  <si>
    <t>Acconto 18/19</t>
  </si>
  <si>
    <t>Contributi 2018</t>
  </si>
  <si>
    <t>IRES</t>
  </si>
  <si>
    <t>BOLLO</t>
  </si>
  <si>
    <t>Netto</t>
  </si>
  <si>
    <r>
      <t xml:space="preserve">Parametro Alunni  &gt; di 7 </t>
    </r>
    <r>
      <rPr>
        <sz val="9"/>
        <color rgb="FFFF0000"/>
        <rFont val="Calibri"/>
        <family val="2"/>
        <scheme val="minor"/>
      </rPr>
      <t xml:space="preserve">                                             NO commerciale</t>
    </r>
  </si>
  <si>
    <t>Assegnazione A.S. 2018/19</t>
  </si>
  <si>
    <t>Acconto 18/19 erogato nel 2018</t>
  </si>
  <si>
    <t>Saldo 2018/19</t>
  </si>
  <si>
    <t>Acconto 19/20</t>
  </si>
  <si>
    <t>Totale Lordo 2019</t>
  </si>
  <si>
    <t>Ires</t>
  </si>
  <si>
    <t xml:space="preserve">Somma erogata 2019 </t>
  </si>
  <si>
    <t>Assegnazione Lordo A.S. 2019/20</t>
  </si>
  <si>
    <t>Acconto 2019/20 erogato nel 2019</t>
  </si>
  <si>
    <t>Saldo 2019/20 in erogazione 2020 a visuale nostra</t>
  </si>
  <si>
    <t>Saldo 2019/20 in erogazione 2020</t>
  </si>
  <si>
    <t>Parametro per acconto 2020/21</t>
  </si>
  <si>
    <t>Acconto 2020/21</t>
  </si>
  <si>
    <t>Totale Lordo 2020</t>
  </si>
  <si>
    <t xml:space="preserve">Netto in accreditamento 2020 </t>
  </si>
  <si>
    <t>1°grado triennio        2°grado biennio</t>
  </si>
  <si>
    <t>02641010588</t>
  </si>
  <si>
    <t>Cadoneghe</t>
  </si>
  <si>
    <t>PD1M001003</t>
  </si>
  <si>
    <t>Sacro Cuore</t>
  </si>
  <si>
    <t>PD1C055008</t>
  </si>
  <si>
    <t>Istituto Comprensivo Sacro Cuore</t>
  </si>
  <si>
    <t>Suore Riparatrici del Sacro Cuore</t>
  </si>
  <si>
    <t>sacrocuore.cadoneghe@libero.it</t>
  </si>
  <si>
    <t>IT56V0306962411100000000547</t>
  </si>
  <si>
    <t>91003100285</t>
  </si>
  <si>
    <t>Monselice</t>
  </si>
  <si>
    <t>PD1M00500A</t>
  </si>
  <si>
    <t>Vincenza Poloni</t>
  </si>
  <si>
    <t>Istituto Scolastico Paritario Sabinianum</t>
  </si>
  <si>
    <t>Parrocchia Duomo San Giuseppe Operaio</t>
  </si>
  <si>
    <t>sacrocuoremonselice@gmail.com</t>
  </si>
  <si>
    <t>IT29O0503346266000000010123</t>
  </si>
  <si>
    <t>00671440287</t>
  </si>
  <si>
    <t>Padova</t>
  </si>
  <si>
    <t>PD1M006006</t>
  </si>
  <si>
    <t>Secondaria 1° grado (Vescovile Barbarigo)</t>
  </si>
  <si>
    <t>PD1V006006</t>
  </si>
  <si>
    <t>Istituto San Gregorio Barbarigo</t>
  </si>
  <si>
    <t>Collegio Vescovile Barbarigo - Diocesi di Padova</t>
  </si>
  <si>
    <t>segretario@barbarigo.edu</t>
  </si>
  <si>
    <t>IT31R0503412112000000002511</t>
  </si>
  <si>
    <t>02648090583</t>
  </si>
  <si>
    <t>PD1M007002</t>
  </si>
  <si>
    <t>Secondaria 1° grado (Rogazionisti)</t>
  </si>
  <si>
    <t>PD1V035006</t>
  </si>
  <si>
    <t xml:space="preserve">Scuole Paritarie Rogazionisti </t>
  </si>
  <si>
    <t>Padri Rogazionisti Sacro Cuore di Gesù</t>
  </si>
  <si>
    <t>rogpd@iol.it</t>
  </si>
  <si>
    <t>IT84B0306912134074000454706</t>
  </si>
  <si>
    <t>80007570288</t>
  </si>
  <si>
    <t>PD1M00800T</t>
  </si>
  <si>
    <t>Secondaria 1°grado (Don Bosco)</t>
  </si>
  <si>
    <t>PD1V185001</t>
  </si>
  <si>
    <t>Istituto Omnicomprensivo Don Bosco</t>
  </si>
  <si>
    <t>Istituto Femminile Don Bosco delle FMA</t>
  </si>
  <si>
    <t>segreteria@donboscopadova.it</t>
  </si>
  <si>
    <t>IT83H0503412111000000001196</t>
  </si>
  <si>
    <t>00723380283</t>
  </si>
  <si>
    <t>PD1M00900N</t>
  </si>
  <si>
    <t>Secondaria 1° grado (Teresianum)</t>
  </si>
  <si>
    <t>PD1C22400A</t>
  </si>
  <si>
    <t>Istituto Comprensivo Teresianum</t>
  </si>
  <si>
    <t>Compagnia Santa Teresa del Gesù</t>
  </si>
  <si>
    <t>segreteria@teresianumpadova.it</t>
  </si>
  <si>
    <t>IT74W0306912118074000395021</t>
  </si>
  <si>
    <t>02633020272</t>
  </si>
  <si>
    <t>PD1M01000T</t>
  </si>
  <si>
    <t>Bettini</t>
  </si>
  <si>
    <t>PD1V77500P</t>
  </si>
  <si>
    <t>Istituto Omnicomprensivo Romano Bruni</t>
  </si>
  <si>
    <t>Istituto Romano Bruni Cooperativa Sociale Onlus</t>
  </si>
  <si>
    <t>bettini@istitutobruni.com</t>
  </si>
  <si>
    <t>IT53R0306912125100000001634</t>
  </si>
  <si>
    <t>00668130289</t>
  </si>
  <si>
    <t>PD1M01100N</t>
  </si>
  <si>
    <t>Secondaria  1° grado (Collegio Dimesse)</t>
  </si>
  <si>
    <t>PD1C10600X</t>
  </si>
  <si>
    <t>Istituto Comprensivo Collegio Dimesse</t>
  </si>
  <si>
    <t>Casa Secolare delle Dimesse</t>
  </si>
  <si>
    <t>igina.eco@dimesse.it</t>
  </si>
  <si>
    <t>IT53G0306912118074000398515</t>
  </si>
  <si>
    <t>04662580283</t>
  </si>
  <si>
    <t>PD1M015007</t>
  </si>
  <si>
    <t>Secondaria 1°grado Internazionale Italo Cinese</t>
  </si>
  <si>
    <t>PD1C015007</t>
  </si>
  <si>
    <t>SIIC - Scuola Internazionale Italo Cinese</t>
  </si>
  <si>
    <t>Sviluppo ed Istruzione della Cultura italo-cinese srl</t>
  </si>
  <si>
    <t>info@siic.it</t>
  </si>
  <si>
    <t>IT72V0103012193000001224244</t>
  </si>
  <si>
    <t>01277330286</t>
  </si>
  <si>
    <t>Noventa Padovana</t>
  </si>
  <si>
    <t>PDRHMH500P</t>
  </si>
  <si>
    <t>Istituto Professionale Alberghiero Dieffe</t>
  </si>
  <si>
    <t>Istituto Superiore Enogastronomia Dieffe</t>
  </si>
  <si>
    <t>Società Cooperativa DIEFFE</t>
  </si>
  <si>
    <t>dieffe@dieffe.com</t>
  </si>
  <si>
    <t>IT53Z0335901600100000017308</t>
  </si>
  <si>
    <t>PDPC01500T</t>
  </si>
  <si>
    <t xml:space="preserve">Liceo classico (Barbarigo) </t>
  </si>
  <si>
    <t>PDPL04500G</t>
  </si>
  <si>
    <t>Liceo  linguistico (Don Bosco)</t>
  </si>
  <si>
    <t>amministrazione@donboscopadova.it</t>
  </si>
  <si>
    <t>PDPM00500B</t>
  </si>
  <si>
    <t>Liceo delle scienze umane Maria Ausiliatrice</t>
  </si>
  <si>
    <t>Liceo Maria Ausiliatrice</t>
  </si>
  <si>
    <t>Istituto Femminile Don Bosco delle Figlie di Maria Ausiliatrice</t>
  </si>
  <si>
    <t>segreteria@liceoausiliatricepd.it</t>
  </si>
  <si>
    <t>03771180282</t>
  </si>
  <si>
    <t>PDPS00500A</t>
  </si>
  <si>
    <t xml:space="preserve">Liceo Scientifico Sezione ad Indirizzo Sportivo </t>
  </si>
  <si>
    <t>Istituto Gymnasium Patavinum Sport</t>
  </si>
  <si>
    <t>Impresa sociale CAMPUS srl</t>
  </si>
  <si>
    <t>info@liceosportivo.it</t>
  </si>
  <si>
    <t>IT35W0103012195000061144692</t>
  </si>
  <si>
    <t>PDPS02500G</t>
  </si>
  <si>
    <t>Liceo scientifico (VescovileBarbarigo)</t>
  </si>
  <si>
    <t>PDPS035006</t>
  </si>
  <si>
    <t>Liceo scientifico (Rogazionisti)</t>
  </si>
  <si>
    <t>Rogazionisti Scuole Paritarie</t>
  </si>
  <si>
    <t>PDPS04500R</t>
  </si>
  <si>
    <t>Liceo scienze applicate (Don Bosco)</t>
  </si>
  <si>
    <t>PDPS065002</t>
  </si>
  <si>
    <t>Liceo scientifico (Don Bosco)</t>
  </si>
  <si>
    <t>PDPS77500P</t>
  </si>
  <si>
    <t>Liceo scientifico ordinamentale e quadriennale</t>
  </si>
  <si>
    <t>liceo@istitutobruni.com</t>
  </si>
  <si>
    <t>PDTD01500R</t>
  </si>
  <si>
    <t>Istituto Tecnico Commerciale (VescovileBarbarigo)</t>
  </si>
  <si>
    <t>05227090288</t>
  </si>
  <si>
    <t>PDPL02500A</t>
  </si>
  <si>
    <t>Liceo linguistico ordinamentale D. Alighieri</t>
  </si>
  <si>
    <t>Liceo Linguistico Dante Alighieri</t>
  </si>
  <si>
    <t>IDA S.r.l. (Istituto Dante Alighieri SRL)</t>
  </si>
  <si>
    <t>amministrazione@istitutodantealighieri.it</t>
  </si>
  <si>
    <t>IT41I0336502000000000000636</t>
  </si>
  <si>
    <t>00809050289</t>
  </si>
  <si>
    <t>PDTF015003</t>
  </si>
  <si>
    <t>Istituto Tecnico Industriale (Ferraris)</t>
  </si>
  <si>
    <t>PDTF02500N</t>
  </si>
  <si>
    <t>Istituto Galileo Ferraris</t>
  </si>
  <si>
    <t>Istituto Galileo Ferraris S.R.L. Impresa Sociale</t>
  </si>
  <si>
    <t>amministrazione@gferraris.it</t>
  </si>
  <si>
    <t>IT46C0306962962100000006438</t>
  </si>
  <si>
    <t>PADOVA</t>
  </si>
  <si>
    <t>PDSTZQ500Z</t>
  </si>
  <si>
    <t>Liceo musicale</t>
  </si>
  <si>
    <t xml:space="preserve"> </t>
  </si>
  <si>
    <t>9+11</t>
  </si>
  <si>
    <t>Assegnazione……………</t>
  </si>
  <si>
    <t>Saldo e acconto USR</t>
  </si>
  <si>
    <t>Acconto 19/20………..</t>
  </si>
  <si>
    <t>Galileo Ferraris recuperato un acconto 2013/14 di euro 847,19 non dovuto (vedi cartellina accrediti 1° acconto 2013/14)</t>
  </si>
  <si>
    <t>Saldo 17/18 UV-PD</t>
  </si>
  <si>
    <t>Prova</t>
  </si>
  <si>
    <t>Teresianum non è nell'elenco USR</t>
  </si>
  <si>
    <t>IL DIRIGENTE</t>
  </si>
  <si>
    <t>2019 Note: no acconto a Ist. a rischio per corsi incompleti (come nel 2018)</t>
  </si>
  <si>
    <t>A) acconto 2019/20</t>
  </si>
  <si>
    <t xml:space="preserve">Ferraris no acconto per rischio alto corso completo 2018/19 </t>
  </si>
  <si>
    <t>Liceo Barbarigo</t>
  </si>
  <si>
    <t>B) saldo 2019/20</t>
  </si>
  <si>
    <t>realtà</t>
  </si>
  <si>
    <t>D) saldo 2019/20</t>
  </si>
  <si>
    <t>ITC Barbarigo</t>
  </si>
  <si>
    <t>totale 2019/20</t>
  </si>
  <si>
    <t xml:space="preserve"> da recuperare su acconto C)</t>
  </si>
  <si>
    <t>= D) - B)</t>
  </si>
  <si>
    <t>Dott.ssa Mirella Nappa</t>
  </si>
  <si>
    <t>Linguistico Alighieri commerciale (Agenzia Entrate)</t>
  </si>
  <si>
    <t>C) acconto 2020/21</t>
  </si>
  <si>
    <t>E) acconto 2020/21</t>
  </si>
  <si>
    <t>ITI Ferraris commerciale</t>
  </si>
  <si>
    <t>B) + C) ASSEGNAZIONE</t>
  </si>
  <si>
    <t>D) + E) ASSEGNZIONE</t>
  </si>
  <si>
    <t>Il codice pdps04500r chiude il 01.09.2020 e diventerà tutto pdps065002</t>
  </si>
  <si>
    <t>In giallo commerciale</t>
  </si>
  <si>
    <t>Decreto Direttore Generale n 1067/2020</t>
  </si>
  <si>
    <t>Contributo netto</t>
  </si>
  <si>
    <t>IT79F0503412112000000001268</t>
  </si>
  <si>
    <t>Capitolo 1477 PG 5 "Spese per l'acquisto di materiali per la pulizia straordinaria dei locali, nonché di dispositivi di protezione ed igiene personali, sia per il personale sia per gli studenti, in relazione all'emergenza epidemiologica da COVID-19"</t>
  </si>
  <si>
    <t>D. MI n. 94 protocollo 751 del 01.07.2020 - DD USR Veneto n. 1067 del 17.07.2020 - Erogazione fondi emergenza Covid-19 alle scuole paritarie sede di Esame di Stato</t>
  </si>
  <si>
    <t>dott. Roberto Natale</t>
  </si>
  <si>
    <t xml:space="preserve">M.I. - U.S.R. per il Veneto - Ufficio V Ufficio Ambito Territoriale sede di Padova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</si>
</sst>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00\ _€_-;\-* #,##0.00\ _€_-;_-* &quot;-&quot;??\ _€_-;_-@_-"/>
    <numFmt numFmtId="165" formatCode="_-* #,##0_-;\-* #,##0_-;_-* &quot;-&quot;??_-;_-@_-"/>
    <numFmt numFmtId="166" formatCode="_-* #,##0.000_-;\-* #,##0.000_-;_-* &quot;-&quot;??_-;_-@_-"/>
  </numFmts>
  <fonts count="42" x14ac:knownFonts="1">
    <font>
      <sz val="11"/>
      <color theme="1"/>
      <name val="Calibri"/>
      <family val="2"/>
      <scheme val="minor"/>
    </font>
    <font>
      <sz val="11"/>
      <color theme="1"/>
      <name val="Calibri"/>
      <family val="2"/>
      <scheme val="minor"/>
    </font>
    <font>
      <sz val="9"/>
      <color theme="1"/>
      <name val="Calibri"/>
      <family val="2"/>
      <scheme val="minor"/>
    </font>
    <font>
      <sz val="8"/>
      <name val="Verdana"/>
      <family val="2"/>
    </font>
    <font>
      <sz val="8"/>
      <color theme="1"/>
      <name val="Calibri"/>
      <family val="2"/>
      <scheme val="minor"/>
    </font>
    <font>
      <sz val="9"/>
      <name val="Calibri"/>
      <family val="2"/>
      <scheme val="minor"/>
    </font>
    <font>
      <b/>
      <i/>
      <sz val="9"/>
      <color theme="1"/>
      <name val="Calibri"/>
      <family val="2"/>
      <scheme val="minor"/>
    </font>
    <font>
      <sz val="8"/>
      <name val="Calibri"/>
      <family val="2"/>
      <scheme val="minor"/>
    </font>
    <font>
      <u/>
      <sz val="10"/>
      <color indexed="12"/>
      <name val="Arial"/>
      <family val="2"/>
    </font>
    <font>
      <sz val="9"/>
      <color rgb="FF000000"/>
      <name val="Calibri"/>
      <family val="2"/>
      <scheme val="minor"/>
    </font>
    <font>
      <b/>
      <sz val="8"/>
      <color theme="1"/>
      <name val="Calibri"/>
      <family val="2"/>
      <scheme val="minor"/>
    </font>
    <font>
      <b/>
      <sz val="7"/>
      <color theme="1"/>
      <name val="Calibri"/>
      <family val="2"/>
      <scheme val="minor"/>
    </font>
    <font>
      <sz val="9"/>
      <color rgb="FFFF0000"/>
      <name val="Calibri"/>
      <family val="2"/>
      <scheme val="minor"/>
    </font>
    <font>
      <sz val="9"/>
      <color theme="5" tint="0.39997558519241921"/>
      <name val="Calibri"/>
      <family val="2"/>
      <scheme val="minor"/>
    </font>
    <font>
      <sz val="7"/>
      <color theme="1"/>
      <name val="Batang"/>
      <family val="1"/>
    </font>
    <font>
      <b/>
      <sz val="9"/>
      <color rgb="FF00B050"/>
      <name val="Calibri"/>
      <family val="2"/>
      <scheme val="minor"/>
    </font>
    <font>
      <b/>
      <sz val="11"/>
      <color theme="1"/>
      <name val="Calibri"/>
      <family val="2"/>
      <scheme val="minor"/>
    </font>
    <font>
      <b/>
      <sz val="9"/>
      <color theme="1"/>
      <name val="Calibri"/>
      <family val="2"/>
      <scheme val="minor"/>
    </font>
    <font>
      <sz val="6"/>
      <color theme="1"/>
      <name val="Calibri"/>
      <family val="2"/>
      <scheme val="minor"/>
    </font>
    <font>
      <sz val="9"/>
      <color rgb="FF969696"/>
      <name val="Calibri"/>
      <family val="2"/>
      <scheme val="minor"/>
    </font>
    <font>
      <sz val="11"/>
      <color rgb="FF969696"/>
      <name val="Calibri"/>
      <family val="2"/>
      <scheme val="minor"/>
    </font>
    <font>
      <sz val="11"/>
      <color rgb="FFFF0000"/>
      <name val="Calibri"/>
      <family val="2"/>
      <scheme val="minor"/>
    </font>
    <font>
      <sz val="9"/>
      <color theme="5" tint="-0.249977111117893"/>
      <name val="Calibri"/>
      <family val="2"/>
      <scheme val="minor"/>
    </font>
    <font>
      <sz val="7"/>
      <color theme="1"/>
      <name val="Calibri"/>
      <family val="2"/>
      <scheme val="minor"/>
    </font>
    <font>
      <b/>
      <i/>
      <sz val="9"/>
      <color theme="0" tint="-0.499984740745262"/>
      <name val="Calibri"/>
      <family val="2"/>
      <scheme val="minor"/>
    </font>
    <font>
      <sz val="7"/>
      <color theme="0" tint="-0.499984740745262"/>
      <name val="Batang"/>
      <family val="1"/>
    </font>
    <font>
      <sz val="9"/>
      <color theme="1"/>
      <name val="Cambria"/>
      <family val="1"/>
      <scheme val="major"/>
    </font>
    <font>
      <b/>
      <sz val="9"/>
      <color rgb="FFFF0000"/>
      <name val="Calibri"/>
      <family val="2"/>
      <scheme val="minor"/>
    </font>
    <font>
      <b/>
      <sz val="9"/>
      <name val="Calibri"/>
      <family val="2"/>
      <scheme val="minor"/>
    </font>
    <font>
      <sz val="9"/>
      <color rgb="FFFF0000"/>
      <name val="Cambria"/>
      <family val="1"/>
      <scheme val="major"/>
    </font>
    <font>
      <b/>
      <sz val="8"/>
      <color rgb="FFFF0000"/>
      <name val="Cambria"/>
      <family val="1"/>
      <scheme val="major"/>
    </font>
    <font>
      <b/>
      <sz val="9"/>
      <color theme="1"/>
      <name val="Cambria"/>
      <family val="1"/>
      <scheme val="major"/>
    </font>
    <font>
      <sz val="9"/>
      <color theme="0" tint="-0.499984740745262"/>
      <name val="Calibri"/>
      <family val="2"/>
      <scheme val="minor"/>
    </font>
    <font>
      <sz val="9"/>
      <color theme="0" tint="-0.499984740745262"/>
      <name val="Cambria"/>
      <family val="1"/>
      <scheme val="major"/>
    </font>
    <font>
      <b/>
      <sz val="11"/>
      <color theme="1"/>
      <name val="Algerian"/>
      <family val="5"/>
    </font>
    <font>
      <sz val="11"/>
      <color theme="1"/>
      <name val="Algerian"/>
      <family val="5"/>
    </font>
    <font>
      <sz val="8"/>
      <color theme="1"/>
      <name val="Cambria"/>
      <family val="1"/>
      <scheme val="major"/>
    </font>
    <font>
      <sz val="10"/>
      <color theme="1"/>
      <name val="Calibri"/>
      <family val="2"/>
      <scheme val="minor"/>
    </font>
    <font>
      <sz val="9"/>
      <color rgb="FF000000"/>
      <name val="Verdana"/>
      <family val="2"/>
    </font>
    <font>
      <sz val="9"/>
      <color theme="1"/>
      <name val="Verdana"/>
      <family val="2"/>
    </font>
    <font>
      <sz val="10"/>
      <color rgb="FF404040"/>
      <name val="Calibri"/>
      <family val="2"/>
    </font>
    <font>
      <b/>
      <sz val="14"/>
      <color theme="1"/>
      <name val="Calibri"/>
      <family val="2"/>
      <scheme val="minor"/>
    </font>
  </fonts>
  <fills count="1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1" tint="0.249977111117893"/>
        <bgColor indexed="64"/>
      </patternFill>
    </fill>
    <fill>
      <patternFill patternType="solid">
        <fgColor theme="5" tint="0.79998168889431442"/>
        <bgColor indexed="64"/>
      </patternFill>
    </fill>
    <fill>
      <patternFill patternType="solid">
        <fgColor theme="0" tint="-0.34998626667073579"/>
        <bgColor indexed="64"/>
      </patternFill>
    </fill>
    <fill>
      <patternFill patternType="solid">
        <fgColor theme="6" tint="0.39997558519241921"/>
        <bgColor indexed="64"/>
      </patternFill>
    </fill>
    <fill>
      <patternFill patternType="solid">
        <fgColor rgb="FF00B0F0"/>
        <bgColor indexed="64"/>
      </patternFill>
    </fill>
    <fill>
      <patternFill patternType="solid">
        <fgColor theme="1" tint="4.9989318521683403E-2"/>
        <bgColor indexed="64"/>
      </patternFill>
    </fill>
    <fill>
      <patternFill patternType="solid">
        <fgColor rgb="FFFFB9B9"/>
        <bgColor indexed="64"/>
      </patternFill>
    </fill>
    <fill>
      <patternFill patternType="solid">
        <fgColor theme="5" tint="0.59999389629810485"/>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style="thin">
        <color rgb="FF000000"/>
      </top>
      <bottom style="thin">
        <color rgb="FF000000"/>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rgb="FF000000"/>
      </right>
      <top/>
      <bottom style="thin">
        <color rgb="FF000000"/>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double">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double">
        <color indexed="64"/>
      </bottom>
      <diagonal/>
    </border>
    <border>
      <left/>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s>
  <cellStyleXfs count="4">
    <xf numFmtId="0" fontId="0" fillId="0" borderId="0"/>
    <xf numFmtId="43" fontId="1" fillId="0" borderId="0" applyFont="0" applyFill="0" applyBorder="0" applyAlignment="0" applyProtection="0"/>
    <xf numFmtId="0" fontId="3" fillId="0" borderId="0">
      <alignment vertical="top"/>
    </xf>
    <xf numFmtId="0" fontId="8" fillId="0" borderId="0" applyNumberFormat="0" applyFill="0" applyBorder="0" applyAlignment="0" applyProtection="0">
      <alignment vertical="top"/>
      <protection locked="0"/>
    </xf>
  </cellStyleXfs>
  <cellXfs count="334">
    <xf numFmtId="0" fontId="0" fillId="0" borderId="0" xfId="0"/>
    <xf numFmtId="0" fontId="4" fillId="0" borderId="0" xfId="0" applyFont="1"/>
    <xf numFmtId="0" fontId="2" fillId="0" borderId="1" xfId="0" applyFont="1" applyBorder="1"/>
    <xf numFmtId="43" fontId="2" fillId="0" borderId="1" xfId="1" applyFont="1" applyBorder="1"/>
    <xf numFmtId="43" fontId="2" fillId="0" borderId="1" xfId="0" applyNumberFormat="1" applyFont="1" applyBorder="1"/>
    <xf numFmtId="43" fontId="2" fillId="0" borderId="2" xfId="1" applyFont="1" applyBorder="1"/>
    <xf numFmtId="165" fontId="2" fillId="0" borderId="1" xfId="1" applyNumberFormat="1" applyFont="1" applyBorder="1"/>
    <xf numFmtId="165" fontId="2" fillId="0" borderId="2" xfId="1" applyNumberFormat="1" applyFont="1" applyBorder="1"/>
    <xf numFmtId="43" fontId="2" fillId="0" borderId="2" xfId="0" applyNumberFormat="1" applyFont="1" applyBorder="1"/>
    <xf numFmtId="0" fontId="2" fillId="0" borderId="1" xfId="0" applyFont="1" applyFill="1" applyBorder="1"/>
    <xf numFmtId="0" fontId="5" fillId="0" borderId="1" xfId="0" applyFont="1" applyFill="1" applyBorder="1" applyAlignment="1">
      <alignment horizontal="left" vertical="center" wrapText="1"/>
    </xf>
    <xf numFmtId="0" fontId="5" fillId="0" borderId="1" xfId="0" applyFont="1" applyBorder="1" applyAlignment="1">
      <alignment horizontal="left" vertical="center" wrapText="1"/>
    </xf>
    <xf numFmtId="0" fontId="5" fillId="0" borderId="1" xfId="3" applyFont="1" applyBorder="1" applyAlignment="1" applyProtection="1"/>
    <xf numFmtId="0" fontId="5" fillId="0" borderId="1" xfId="0" applyFont="1" applyBorder="1"/>
    <xf numFmtId="43" fontId="2" fillId="3" borderId="1" xfId="1" applyFont="1" applyFill="1" applyBorder="1"/>
    <xf numFmtId="43" fontId="4" fillId="3" borderId="1" xfId="0" applyNumberFormat="1" applyFont="1" applyFill="1" applyBorder="1"/>
    <xf numFmtId="43" fontId="2" fillId="3" borderId="1" xfId="0" applyNumberFormat="1" applyFont="1" applyFill="1" applyBorder="1"/>
    <xf numFmtId="165" fontId="2" fillId="3" borderId="1" xfId="1" applyNumberFormat="1" applyFont="1" applyFill="1" applyBorder="1"/>
    <xf numFmtId="43" fontId="2" fillId="3" borderId="2" xfId="1" applyFont="1" applyFill="1" applyBorder="1"/>
    <xf numFmtId="0" fontId="0" fillId="0" borderId="0" xfId="0" applyFill="1"/>
    <xf numFmtId="43" fontId="2" fillId="5" borderId="1" xfId="1" applyFont="1" applyFill="1" applyBorder="1"/>
    <xf numFmtId="165" fontId="2" fillId="5" borderId="1" xfId="1" applyNumberFormat="1" applyFont="1" applyFill="1" applyBorder="1"/>
    <xf numFmtId="43" fontId="2" fillId="5" borderId="2" xfId="1" applyFont="1" applyFill="1" applyBorder="1"/>
    <xf numFmtId="43" fontId="2" fillId="5" borderId="1" xfId="0" applyNumberFormat="1" applyFont="1" applyFill="1" applyBorder="1"/>
    <xf numFmtId="0" fontId="2" fillId="0" borderId="0" xfId="0" applyFont="1"/>
    <xf numFmtId="165" fontId="5" fillId="5" borderId="1" xfId="1" applyNumberFormat="1" applyFont="1" applyFill="1" applyBorder="1"/>
    <xf numFmtId="43" fontId="12" fillId="0" borderId="1" xfId="0" applyNumberFormat="1" applyFont="1" applyBorder="1"/>
    <xf numFmtId="0" fontId="0" fillId="5" borderId="0" xfId="0" applyFill="1"/>
    <xf numFmtId="43" fontId="2" fillId="0" borderId="0" xfId="1" applyFont="1"/>
    <xf numFmtId="43" fontId="2" fillId="0" borderId="0" xfId="0" applyNumberFormat="1" applyFont="1"/>
    <xf numFmtId="43" fontId="4" fillId="0" borderId="1" xfId="0" applyNumberFormat="1" applyFont="1" applyBorder="1"/>
    <xf numFmtId="43" fontId="4" fillId="5" borderId="1" xfId="0" applyNumberFormat="1" applyFont="1" applyFill="1" applyBorder="1"/>
    <xf numFmtId="43" fontId="13" fillId="0" borderId="0" xfId="0" applyNumberFormat="1" applyFont="1" applyBorder="1"/>
    <xf numFmtId="43" fontId="13" fillId="5" borderId="0" xfId="0" applyNumberFormat="1" applyFont="1" applyFill="1" applyBorder="1"/>
    <xf numFmtId="43" fontId="13" fillId="3" borderId="0" xfId="0" applyNumberFormat="1" applyFont="1" applyFill="1" applyBorder="1"/>
    <xf numFmtId="0" fontId="0" fillId="3" borderId="13" xfId="0" applyFill="1" applyBorder="1"/>
    <xf numFmtId="0" fontId="2" fillId="0" borderId="8" xfId="0" applyFont="1" applyBorder="1"/>
    <xf numFmtId="0" fontId="2" fillId="0" borderId="0" xfId="0" applyFont="1" applyBorder="1"/>
    <xf numFmtId="0" fontId="2" fillId="0" borderId="12" xfId="0" applyFont="1" applyBorder="1"/>
    <xf numFmtId="0" fontId="2" fillId="0" borderId="10" xfId="0" applyFont="1" applyBorder="1"/>
    <xf numFmtId="0" fontId="2" fillId="0" borderId="11" xfId="0" applyFont="1" applyBorder="1"/>
    <xf numFmtId="43" fontId="2" fillId="0" borderId="12" xfId="0" applyNumberFormat="1" applyFont="1" applyBorder="1"/>
    <xf numFmtId="165" fontId="2" fillId="0" borderId="0" xfId="0" applyNumberFormat="1" applyFont="1"/>
    <xf numFmtId="0" fontId="2" fillId="0" borderId="1" xfId="0" quotePrefix="1" applyFont="1" applyBorder="1"/>
    <xf numFmtId="0" fontId="2" fillId="2" borderId="2" xfId="0" applyFont="1" applyFill="1" applyBorder="1"/>
    <xf numFmtId="0" fontId="0" fillId="2" borderId="4" xfId="0" applyFill="1" applyBorder="1"/>
    <xf numFmtId="43" fontId="2" fillId="0" borderId="5" xfId="1" applyFont="1" applyBorder="1"/>
    <xf numFmtId="43" fontId="2" fillId="0" borderId="8" xfId="1" applyFont="1" applyBorder="1"/>
    <xf numFmtId="43" fontId="2" fillId="0" borderId="10" xfId="0" applyNumberFormat="1" applyFont="1" applyBorder="1"/>
    <xf numFmtId="0" fontId="2" fillId="0" borderId="0" xfId="0" applyFont="1" applyFill="1" applyBorder="1"/>
    <xf numFmtId="0" fontId="2" fillId="0" borderId="6" xfId="0" applyFont="1" applyBorder="1"/>
    <xf numFmtId="0" fontId="0" fillId="0" borderId="7" xfId="0" applyBorder="1"/>
    <xf numFmtId="0" fontId="0" fillId="0" borderId="9" xfId="0" applyBorder="1"/>
    <xf numFmtId="0" fontId="0" fillId="0" borderId="12" xfId="0" applyBorder="1"/>
    <xf numFmtId="0" fontId="2" fillId="0" borderId="13" xfId="0" applyFont="1" applyBorder="1"/>
    <xf numFmtId="0" fontId="2" fillId="0" borderId="13" xfId="0" applyFont="1" applyFill="1" applyBorder="1"/>
    <xf numFmtId="43" fontId="2" fillId="4" borderId="14" xfId="1" applyFont="1" applyFill="1" applyBorder="1"/>
    <xf numFmtId="43" fontId="2" fillId="3" borderId="14" xfId="1" applyFont="1" applyFill="1" applyBorder="1"/>
    <xf numFmtId="43" fontId="2" fillId="0" borderId="14" xfId="1" applyFont="1" applyBorder="1"/>
    <xf numFmtId="43" fontId="2" fillId="5" borderId="14" xfId="1" applyFont="1" applyFill="1" applyBorder="1"/>
    <xf numFmtId="43" fontId="2" fillId="0" borderId="14" xfId="1" applyFont="1" applyFill="1" applyBorder="1"/>
    <xf numFmtId="0" fontId="2" fillId="0" borderId="16" xfId="0" applyFont="1" applyBorder="1"/>
    <xf numFmtId="0" fontId="2" fillId="0" borderId="17" xfId="0" applyFont="1" applyBorder="1"/>
    <xf numFmtId="4" fontId="9" fillId="0" borderId="18" xfId="0" applyNumberFormat="1" applyFont="1" applyFill="1" applyBorder="1" applyAlignment="1">
      <alignment horizontal="right" shrinkToFit="1"/>
    </xf>
    <xf numFmtId="4" fontId="2" fillId="0" borderId="17" xfId="0" applyNumberFormat="1" applyFont="1" applyBorder="1"/>
    <xf numFmtId="0" fontId="2" fillId="0" borderId="2" xfId="0" applyFont="1" applyBorder="1"/>
    <xf numFmtId="0" fontId="2" fillId="0" borderId="2" xfId="0" applyFont="1" applyFill="1" applyBorder="1"/>
    <xf numFmtId="0" fontId="5" fillId="0" borderId="2" xfId="3" applyFont="1" applyFill="1" applyBorder="1" applyAlignment="1" applyProtection="1">
      <alignment horizontal="left" vertical="center" wrapText="1"/>
    </xf>
    <xf numFmtId="0" fontId="2" fillId="0" borderId="10" xfId="0" applyFont="1" applyFill="1" applyBorder="1"/>
    <xf numFmtId="4" fontId="9" fillId="0" borderId="21" xfId="0" applyNumberFormat="1" applyFont="1" applyFill="1" applyBorder="1" applyAlignment="1">
      <alignment horizontal="right" shrinkToFit="1"/>
    </xf>
    <xf numFmtId="43" fontId="2" fillId="0" borderId="12" xfId="1" applyFont="1" applyBorder="1"/>
    <xf numFmtId="43" fontId="4" fillId="0" borderId="2" xfId="0" applyNumberFormat="1" applyFont="1" applyBorder="1"/>
    <xf numFmtId="0" fontId="2" fillId="3" borderId="20" xfId="0" applyFont="1" applyFill="1" applyBorder="1"/>
    <xf numFmtId="0" fontId="2" fillId="6" borderId="1" xfId="0" applyFont="1" applyFill="1" applyBorder="1" applyAlignment="1">
      <alignment horizontal="center" vertical="center"/>
    </xf>
    <xf numFmtId="0" fontId="2" fillId="3" borderId="23" xfId="0" applyFont="1" applyFill="1" applyBorder="1"/>
    <xf numFmtId="0" fontId="2" fillId="3" borderId="25" xfId="0" applyFont="1" applyFill="1" applyBorder="1"/>
    <xf numFmtId="2" fontId="2" fillId="0" borderId="1" xfId="0" applyNumberFormat="1" applyFont="1" applyBorder="1"/>
    <xf numFmtId="4" fontId="2" fillId="0" borderId="26" xfId="0" applyNumberFormat="1" applyFont="1" applyBorder="1"/>
    <xf numFmtId="0" fontId="0" fillId="7" borderId="0" xfId="0" applyFill="1"/>
    <xf numFmtId="165" fontId="2" fillId="0" borderId="4" xfId="1" applyNumberFormat="1" applyFont="1" applyFill="1" applyBorder="1"/>
    <xf numFmtId="165" fontId="2" fillId="0" borderId="1" xfId="1" applyNumberFormat="1" applyFont="1" applyFill="1" applyBorder="1"/>
    <xf numFmtId="165" fontId="2" fillId="0" borderId="2" xfId="1" applyNumberFormat="1" applyFont="1" applyFill="1" applyBorder="1"/>
    <xf numFmtId="165" fontId="2" fillId="8" borderId="1" xfId="1" applyNumberFormat="1" applyFont="1" applyFill="1" applyBorder="1"/>
    <xf numFmtId="165" fontId="2" fillId="8" borderId="2" xfId="1" applyNumberFormat="1" applyFont="1" applyFill="1" applyBorder="1"/>
    <xf numFmtId="165" fontId="15" fillId="0" borderId="0" xfId="0" applyNumberFormat="1" applyFont="1"/>
    <xf numFmtId="43" fontId="6" fillId="2" borderId="12" xfId="1" applyFont="1" applyFill="1" applyBorder="1" applyAlignment="1">
      <alignment horizontal="center" vertical="center"/>
    </xf>
    <xf numFmtId="165" fontId="14" fillId="2" borderId="2" xfId="1" applyNumberFormat="1" applyFont="1" applyFill="1" applyBorder="1" applyAlignment="1">
      <alignment horizontal="center" vertical="center" wrapText="1"/>
    </xf>
    <xf numFmtId="43" fontId="2" fillId="0" borderId="1" xfId="1" applyFont="1" applyBorder="1" applyAlignment="1">
      <alignment horizontal="center" vertical="center" wrapText="1"/>
    </xf>
    <xf numFmtId="165" fontId="2" fillId="8" borderId="27" xfId="1" applyNumberFormat="1" applyFont="1" applyFill="1" applyBorder="1"/>
    <xf numFmtId="43" fontId="2" fillId="0" borderId="27" xfId="0" applyNumberFormat="1" applyFont="1" applyBorder="1"/>
    <xf numFmtId="0" fontId="15" fillId="0" borderId="0" xfId="0" quotePrefix="1" applyFont="1" applyAlignment="1">
      <alignment horizontal="center"/>
    </xf>
    <xf numFmtId="165" fontId="15" fillId="0" borderId="9" xfId="0" applyNumberFormat="1" applyFont="1" applyBorder="1"/>
    <xf numFmtId="0" fontId="15" fillId="0" borderId="0" xfId="0" applyFont="1"/>
    <xf numFmtId="43" fontId="2" fillId="9" borderId="0" xfId="1" applyFont="1" applyFill="1"/>
    <xf numFmtId="43" fontId="2" fillId="0" borderId="0" xfId="1" applyFont="1" applyBorder="1"/>
    <xf numFmtId="43" fontId="13" fillId="0" borderId="1" xfId="0" applyNumberFormat="1" applyFont="1" applyBorder="1"/>
    <xf numFmtId="0" fontId="2" fillId="0" borderId="5" xfId="0" applyFont="1" applyBorder="1"/>
    <xf numFmtId="0" fontId="0" fillId="0" borderId="6" xfId="0" applyBorder="1"/>
    <xf numFmtId="0" fontId="0" fillId="0" borderId="0" xfId="0" applyBorder="1"/>
    <xf numFmtId="0" fontId="0" fillId="0" borderId="11" xfId="0" applyBorder="1"/>
    <xf numFmtId="0" fontId="12" fillId="0" borderId="5" xfId="0" applyFont="1" applyBorder="1"/>
    <xf numFmtId="0" fontId="12" fillId="0" borderId="8" xfId="0" applyFont="1" applyBorder="1"/>
    <xf numFmtId="0" fontId="12" fillId="0" borderId="10" xfId="0" applyFont="1" applyBorder="1"/>
    <xf numFmtId="0" fontId="10" fillId="0" borderId="0" xfId="0" applyFont="1"/>
    <xf numFmtId="0" fontId="16" fillId="0" borderId="0" xfId="0" applyFont="1"/>
    <xf numFmtId="43" fontId="17" fillId="0" borderId="11" xfId="1" applyFont="1" applyBorder="1"/>
    <xf numFmtId="43" fontId="17" fillId="0" borderId="0" xfId="0" applyNumberFormat="1" applyFont="1"/>
    <xf numFmtId="43" fontId="2" fillId="8" borderId="1" xfId="1" applyFont="1" applyFill="1" applyBorder="1"/>
    <xf numFmtId="43" fontId="13" fillId="8" borderId="1" xfId="0" applyNumberFormat="1" applyFont="1" applyFill="1" applyBorder="1"/>
    <xf numFmtId="43" fontId="2" fillId="8" borderId="27" xfId="1" applyFont="1" applyFill="1" applyBorder="1"/>
    <xf numFmtId="43" fontId="13" fillId="0" borderId="2" xfId="0" applyNumberFormat="1" applyFont="1" applyBorder="1"/>
    <xf numFmtId="43" fontId="13" fillId="0" borderId="27" xfId="0" applyNumberFormat="1" applyFont="1" applyBorder="1"/>
    <xf numFmtId="43" fontId="2" fillId="0" borderId="27" xfId="1" applyFont="1" applyBorder="1"/>
    <xf numFmtId="0" fontId="5" fillId="0" borderId="1" xfId="0" applyFont="1" applyFill="1" applyBorder="1"/>
    <xf numFmtId="0" fontId="2" fillId="2" borderId="10" xfId="0" applyFont="1" applyFill="1" applyBorder="1"/>
    <xf numFmtId="0" fontId="2" fillId="2" borderId="15" xfId="0" applyFont="1" applyFill="1" applyBorder="1"/>
    <xf numFmtId="0" fontId="2" fillId="2" borderId="26" xfId="0" applyFont="1" applyFill="1" applyBorder="1"/>
    <xf numFmtId="43" fontId="6" fillId="2" borderId="2" xfId="1" applyFont="1" applyFill="1" applyBorder="1" applyAlignment="1">
      <alignment vertical="center"/>
    </xf>
    <xf numFmtId="43" fontId="2" fillId="2" borderId="2" xfId="1" applyFont="1" applyFill="1" applyBorder="1" applyAlignment="1">
      <alignment vertical="center"/>
    </xf>
    <xf numFmtId="43" fontId="2" fillId="2" borderId="2" xfId="0" applyNumberFormat="1" applyFont="1" applyFill="1" applyBorder="1"/>
    <xf numFmtId="0" fontId="13" fillId="2" borderId="2" xfId="0" applyFont="1" applyFill="1" applyBorder="1"/>
    <xf numFmtId="43" fontId="11" fillId="2" borderId="2" xfId="1" applyFont="1" applyFill="1" applyBorder="1" applyAlignment="1">
      <alignment vertical="center"/>
    </xf>
    <xf numFmtId="0" fontId="0" fillId="2" borderId="2" xfId="0" applyFill="1" applyBorder="1"/>
    <xf numFmtId="0" fontId="2" fillId="0" borderId="1" xfId="0" applyFont="1" applyBorder="1" applyAlignment="1">
      <alignment horizontal="center" vertical="center"/>
    </xf>
    <xf numFmtId="43" fontId="13" fillId="0" borderId="1" xfId="1" applyFont="1" applyBorder="1" applyAlignment="1">
      <alignment horizontal="center" vertical="center" wrapText="1"/>
    </xf>
    <xf numFmtId="43" fontId="2" fillId="0" borderId="1" xfId="1" applyFont="1" applyFill="1" applyBorder="1" applyAlignment="1">
      <alignment horizontal="center" vertical="center" wrapText="1"/>
    </xf>
    <xf numFmtId="2" fontId="2" fillId="0" borderId="16" xfId="0" applyNumberFormat="1" applyFont="1" applyBorder="1"/>
    <xf numFmtId="2" fontId="2" fillId="0" borderId="17" xfId="0" applyNumberFormat="1" applyFont="1" applyBorder="1"/>
    <xf numFmtId="2" fontId="9" fillId="0" borderId="21" xfId="0" applyNumberFormat="1" applyFont="1" applyFill="1" applyBorder="1" applyAlignment="1">
      <alignment horizontal="right" shrinkToFit="1"/>
    </xf>
    <xf numFmtId="2" fontId="2" fillId="0" borderId="2" xfId="0" applyNumberFormat="1" applyFont="1" applyBorder="1"/>
    <xf numFmtId="2" fontId="17" fillId="0" borderId="17" xfId="0" applyNumberFormat="1" applyFont="1" applyBorder="1"/>
    <xf numFmtId="0" fontId="2" fillId="0" borderId="13" xfId="0" applyFont="1" applyBorder="1" applyAlignment="1">
      <alignment horizontal="center" vertical="center"/>
    </xf>
    <xf numFmtId="4" fontId="2" fillId="3" borderId="30" xfId="0" applyNumberFormat="1" applyFont="1" applyFill="1" applyBorder="1"/>
    <xf numFmtId="0" fontId="2" fillId="3" borderId="4" xfId="0" applyFont="1" applyFill="1" applyBorder="1"/>
    <xf numFmtId="0" fontId="2" fillId="3" borderId="31" xfId="0" applyFont="1" applyFill="1" applyBorder="1"/>
    <xf numFmtId="0" fontId="2" fillId="6" borderId="16" xfId="0" applyFont="1" applyFill="1" applyBorder="1" applyAlignment="1">
      <alignment horizontal="center" vertical="center"/>
    </xf>
    <xf numFmtId="2" fontId="17" fillId="0" borderId="26" xfId="0" applyNumberFormat="1" applyFont="1" applyBorder="1"/>
    <xf numFmtId="43" fontId="2" fillId="10" borderId="1" xfId="1" applyFont="1" applyFill="1" applyBorder="1" applyAlignment="1">
      <alignment horizontal="center" vertical="center" wrapText="1"/>
    </xf>
    <xf numFmtId="43" fontId="17" fillId="10" borderId="1" xfId="1" applyFont="1" applyFill="1" applyBorder="1" applyAlignment="1">
      <alignment horizontal="center" vertical="center" wrapText="1"/>
    </xf>
    <xf numFmtId="43" fontId="13" fillId="10" borderId="1" xfId="1" applyFont="1" applyFill="1" applyBorder="1" applyAlignment="1">
      <alignment horizontal="center" vertical="center" wrapText="1"/>
    </xf>
    <xf numFmtId="0" fontId="18" fillId="0" borderId="2" xfId="0" applyFont="1" applyBorder="1"/>
    <xf numFmtId="43" fontId="2" fillId="10" borderId="16" xfId="1" applyFont="1" applyFill="1" applyBorder="1" applyAlignment="1">
      <alignment horizontal="center" vertical="center" wrapText="1"/>
    </xf>
    <xf numFmtId="43" fontId="17" fillId="10" borderId="17" xfId="1" applyFont="1" applyFill="1" applyBorder="1" applyAlignment="1">
      <alignment horizontal="center" vertical="center" wrapText="1"/>
    </xf>
    <xf numFmtId="43" fontId="6" fillId="2" borderId="15" xfId="1" applyFont="1" applyFill="1" applyBorder="1" applyAlignment="1">
      <alignment horizontal="center" vertical="center"/>
    </xf>
    <xf numFmtId="0" fontId="0" fillId="2" borderId="26" xfId="0" applyFill="1" applyBorder="1"/>
    <xf numFmtId="43" fontId="2" fillId="4" borderId="16" xfId="1" applyFont="1" applyFill="1" applyBorder="1"/>
    <xf numFmtId="43" fontId="2" fillId="4" borderId="32" xfId="1" applyFont="1" applyFill="1" applyBorder="1"/>
    <xf numFmtId="43" fontId="2" fillId="4" borderId="28" xfId="1" applyFont="1" applyFill="1" applyBorder="1"/>
    <xf numFmtId="165" fontId="2" fillId="8" borderId="19" xfId="1" applyNumberFormat="1" applyFont="1" applyFill="1" applyBorder="1"/>
    <xf numFmtId="43" fontId="2" fillId="4" borderId="33" xfId="1" applyFont="1" applyFill="1" applyBorder="1"/>
    <xf numFmtId="43" fontId="2" fillId="4" borderId="34" xfId="1" applyFont="1" applyFill="1" applyBorder="1"/>
    <xf numFmtId="0" fontId="0" fillId="0" borderId="33" xfId="0" applyFill="1" applyBorder="1"/>
    <xf numFmtId="0" fontId="0" fillId="0" borderId="0" xfId="0" applyFill="1" applyBorder="1"/>
    <xf numFmtId="43" fontId="0" fillId="0" borderId="0" xfId="0" applyNumberFormat="1" applyBorder="1"/>
    <xf numFmtId="43" fontId="0" fillId="0" borderId="0" xfId="1" applyFont="1" applyBorder="1"/>
    <xf numFmtId="0" fontId="2" fillId="6" borderId="17" xfId="0" applyFont="1" applyFill="1" applyBorder="1" applyAlignment="1">
      <alignment horizontal="center" vertical="center" wrapText="1"/>
    </xf>
    <xf numFmtId="43" fontId="19" fillId="0" borderId="1" xfId="1" applyFont="1" applyBorder="1"/>
    <xf numFmtId="43" fontId="19" fillId="8" borderId="27" xfId="1" applyFont="1" applyFill="1" applyBorder="1"/>
    <xf numFmtId="43" fontId="19" fillId="0" borderId="2" xfId="1" applyFont="1" applyBorder="1"/>
    <xf numFmtId="43" fontId="19" fillId="8" borderId="1" xfId="1" applyFont="1" applyFill="1" applyBorder="1"/>
    <xf numFmtId="0" fontId="20" fillId="0" borderId="0" xfId="0" applyFont="1" applyFill="1" applyBorder="1"/>
    <xf numFmtId="43" fontId="2" fillId="0" borderId="14" xfId="1" applyFont="1" applyBorder="1" applyAlignment="1">
      <alignment horizontal="center" vertical="center" wrapText="1"/>
    </xf>
    <xf numFmtId="0" fontId="21" fillId="0" borderId="0" xfId="0" applyFont="1"/>
    <xf numFmtId="43" fontId="2" fillId="11" borderId="16" xfId="1" applyFont="1" applyFill="1" applyBorder="1" applyAlignment="1">
      <alignment horizontal="center" vertical="center" wrapText="1"/>
    </xf>
    <xf numFmtId="43" fontId="2" fillId="11" borderId="1" xfId="1" applyFont="1" applyFill="1" applyBorder="1" applyAlignment="1">
      <alignment horizontal="center" vertical="center" wrapText="1"/>
    </xf>
    <xf numFmtId="43" fontId="17" fillId="11" borderId="1" xfId="1" applyFont="1" applyFill="1" applyBorder="1" applyAlignment="1">
      <alignment horizontal="center" vertical="center" wrapText="1"/>
    </xf>
    <xf numFmtId="43" fontId="2" fillId="0" borderId="13" xfId="0" applyNumberFormat="1" applyFont="1" applyBorder="1"/>
    <xf numFmtId="43" fontId="2" fillId="0" borderId="37" xfId="0" applyNumberFormat="1" applyFont="1" applyBorder="1"/>
    <xf numFmtId="165" fontId="4" fillId="0" borderId="0" xfId="1" applyNumberFormat="1" applyFont="1"/>
    <xf numFmtId="0" fontId="0" fillId="3" borderId="0" xfId="0" applyFill="1"/>
    <xf numFmtId="43" fontId="2" fillId="12" borderId="13" xfId="0" applyNumberFormat="1" applyFont="1" applyFill="1" applyBorder="1"/>
    <xf numFmtId="43" fontId="2" fillId="12" borderId="10" xfId="0" applyNumberFormat="1" applyFont="1" applyFill="1" applyBorder="1"/>
    <xf numFmtId="0" fontId="0" fillId="12" borderId="0" xfId="0" applyFill="1" applyBorder="1"/>
    <xf numFmtId="43" fontId="17" fillId="12" borderId="38" xfId="1" applyFont="1" applyFill="1" applyBorder="1" applyAlignment="1">
      <alignment horizontal="center" vertical="center" wrapText="1"/>
    </xf>
    <xf numFmtId="0" fontId="0" fillId="12" borderId="11" xfId="0" applyFill="1" applyBorder="1"/>
    <xf numFmtId="43" fontId="22" fillId="11" borderId="1" xfId="1" applyFont="1" applyFill="1" applyBorder="1" applyAlignment="1">
      <alignment horizontal="center" vertical="center" wrapText="1"/>
    </xf>
    <xf numFmtId="4" fontId="2" fillId="0" borderId="1" xfId="0" applyNumberFormat="1" applyFont="1" applyBorder="1"/>
    <xf numFmtId="0" fontId="2" fillId="0" borderId="27" xfId="0" applyFont="1" applyFill="1" applyBorder="1"/>
    <xf numFmtId="0" fontId="2" fillId="3" borderId="27" xfId="0" applyFont="1" applyFill="1" applyBorder="1"/>
    <xf numFmtId="0" fontId="4" fillId="3" borderId="27" xfId="0" applyFont="1" applyFill="1" applyBorder="1"/>
    <xf numFmtId="0" fontId="7" fillId="0" borderId="27" xfId="0" applyFont="1" applyFill="1" applyBorder="1" applyAlignment="1">
      <alignment horizontal="left" vertical="center" wrapText="1"/>
    </xf>
    <xf numFmtId="0" fontId="2" fillId="0" borderId="37" xfId="0" applyFont="1" applyFill="1" applyBorder="1"/>
    <xf numFmtId="0" fontId="2" fillId="0" borderId="32" xfId="0" applyFont="1" applyFill="1" applyBorder="1" applyAlignment="1"/>
    <xf numFmtId="0" fontId="2" fillId="0" borderId="39" xfId="0" applyFont="1" applyFill="1" applyBorder="1"/>
    <xf numFmtId="2" fontId="2" fillId="0" borderId="32" xfId="0" applyNumberFormat="1" applyFont="1" applyFill="1" applyBorder="1"/>
    <xf numFmtId="2" fontId="2" fillId="0" borderId="27" xfId="0" applyNumberFormat="1" applyFont="1" applyFill="1" applyBorder="1"/>
    <xf numFmtId="2" fontId="2" fillId="0" borderId="39" xfId="0" applyNumberFormat="1" applyFont="1" applyFill="1" applyBorder="1"/>
    <xf numFmtId="43" fontId="2" fillId="3" borderId="40" xfId="1" applyFont="1" applyFill="1" applyBorder="1"/>
    <xf numFmtId="165" fontId="4" fillId="3" borderId="27" xfId="1" applyNumberFormat="1" applyFont="1" applyFill="1" applyBorder="1"/>
    <xf numFmtId="14" fontId="4" fillId="3" borderId="27" xfId="0" applyNumberFormat="1" applyFont="1" applyFill="1" applyBorder="1"/>
    <xf numFmtId="43" fontId="2" fillId="3" borderId="27" xfId="0" applyNumberFormat="1" applyFont="1" applyFill="1" applyBorder="1"/>
    <xf numFmtId="43" fontId="13" fillId="3" borderId="41" xfId="0" applyNumberFormat="1" applyFont="1" applyFill="1" applyBorder="1"/>
    <xf numFmtId="43" fontId="4" fillId="3" borderId="27" xfId="0" applyNumberFormat="1" applyFont="1" applyFill="1" applyBorder="1"/>
    <xf numFmtId="43" fontId="2" fillId="3" borderId="27" xfId="1" applyFont="1" applyFill="1" applyBorder="1"/>
    <xf numFmtId="0" fontId="0" fillId="7" borderId="42" xfId="0" applyFill="1" applyBorder="1"/>
    <xf numFmtId="43" fontId="2" fillId="12" borderId="37" xfId="0" applyNumberFormat="1" applyFont="1" applyFill="1" applyBorder="1"/>
    <xf numFmtId="0" fontId="2" fillId="13" borderId="27" xfId="0" applyFont="1" applyFill="1" applyBorder="1"/>
    <xf numFmtId="0" fontId="2" fillId="13" borderId="1" xfId="0" applyFont="1" applyFill="1" applyBorder="1"/>
    <xf numFmtId="43" fontId="24" fillId="2" borderId="15" xfId="1" applyFont="1" applyFill="1" applyBorder="1" applyAlignment="1">
      <alignment horizontal="center" vertical="center"/>
    </xf>
    <xf numFmtId="43" fontId="24" fillId="2" borderId="2" xfId="1" applyFont="1" applyFill="1" applyBorder="1" applyAlignment="1">
      <alignment vertical="center"/>
    </xf>
    <xf numFmtId="165" fontId="25" fillId="2" borderId="2" xfId="1" applyNumberFormat="1" applyFont="1" applyFill="1" applyBorder="1" applyAlignment="1">
      <alignment horizontal="center" vertical="center" wrapText="1"/>
    </xf>
    <xf numFmtId="43" fontId="2" fillId="13" borderId="27" xfId="1" applyFont="1" applyFill="1" applyBorder="1"/>
    <xf numFmtId="43" fontId="2" fillId="13" borderId="1" xfId="1" applyFont="1" applyFill="1" applyBorder="1"/>
    <xf numFmtId="166" fontId="2" fillId="0" borderId="1" xfId="1" applyNumberFormat="1" applyFont="1" applyBorder="1"/>
    <xf numFmtId="43" fontId="2" fillId="0" borderId="1" xfId="1" applyNumberFormat="1" applyFont="1" applyBorder="1"/>
    <xf numFmtId="43" fontId="2" fillId="13" borderId="27" xfId="1" applyNumberFormat="1" applyFont="1" applyFill="1" applyBorder="1"/>
    <xf numFmtId="43" fontId="2" fillId="13" borderId="1" xfId="1" applyNumberFormat="1" applyFont="1" applyFill="1" applyBorder="1"/>
    <xf numFmtId="43" fontId="27" fillId="13" borderId="27" xfId="1" applyNumberFormat="1" applyFont="1" applyFill="1" applyBorder="1"/>
    <xf numFmtId="43" fontId="27" fillId="13" borderId="27" xfId="0" applyNumberFormat="1" applyFont="1" applyFill="1" applyBorder="1"/>
    <xf numFmtId="43" fontId="27" fillId="13" borderId="1" xfId="1" applyFont="1" applyFill="1" applyBorder="1" applyAlignment="1">
      <alignment horizontal="center" vertical="center" wrapText="1"/>
    </xf>
    <xf numFmtId="43" fontId="28" fillId="11" borderId="1" xfId="1" applyFont="1" applyFill="1" applyBorder="1" applyAlignment="1">
      <alignment horizontal="center" vertical="center" wrapText="1"/>
    </xf>
    <xf numFmtId="43" fontId="2" fillId="13" borderId="2" xfId="1" applyFont="1" applyFill="1" applyBorder="1"/>
    <xf numFmtId="43" fontId="5" fillId="13" borderId="27" xfId="1" applyFont="1" applyFill="1" applyBorder="1"/>
    <xf numFmtId="43" fontId="27" fillId="0" borderId="2" xfId="1" applyNumberFormat="1" applyFont="1" applyBorder="1"/>
    <xf numFmtId="43" fontId="2" fillId="0" borderId="11" xfId="1" applyFont="1" applyBorder="1"/>
    <xf numFmtId="0" fontId="27" fillId="0" borderId="0" xfId="0" applyFont="1" applyAlignment="1">
      <alignment horizontal="center"/>
    </xf>
    <xf numFmtId="43" fontId="12" fillId="0" borderId="0" xfId="1" applyFont="1"/>
    <xf numFmtId="0" fontId="2" fillId="0" borderId="0" xfId="0" quotePrefix="1" applyFont="1"/>
    <xf numFmtId="43" fontId="2" fillId="0" borderId="11" xfId="0" applyNumberFormat="1" applyFont="1" applyBorder="1"/>
    <xf numFmtId="0" fontId="2" fillId="13" borderId="2" xfId="0" applyFont="1" applyFill="1" applyBorder="1"/>
    <xf numFmtId="43" fontId="32" fillId="0" borderId="1" xfId="1" applyFont="1" applyBorder="1"/>
    <xf numFmtId="4" fontId="32" fillId="0" borderId="1" xfId="0" applyNumberFormat="1" applyFont="1" applyBorder="1"/>
    <xf numFmtId="0" fontId="32" fillId="0" borderId="1" xfId="0" applyFont="1" applyFill="1" applyBorder="1"/>
    <xf numFmtId="43" fontId="32" fillId="13" borderId="27" xfId="1" applyFont="1" applyFill="1" applyBorder="1"/>
    <xf numFmtId="43" fontId="32" fillId="13" borderId="2" xfId="1" applyFont="1" applyFill="1" applyBorder="1"/>
    <xf numFmtId="43" fontId="32" fillId="13" borderId="1" xfId="1" applyFont="1" applyFill="1" applyBorder="1"/>
    <xf numFmtId="43" fontId="27" fillId="13" borderId="43" xfId="0" applyNumberFormat="1" applyFont="1" applyFill="1" applyBorder="1"/>
    <xf numFmtId="43" fontId="2" fillId="13" borderId="2" xfId="1" applyNumberFormat="1" applyFont="1" applyFill="1" applyBorder="1"/>
    <xf numFmtId="166" fontId="2" fillId="0" borderId="1" xfId="1" applyNumberFormat="1" applyFont="1" applyFill="1" applyBorder="1"/>
    <xf numFmtId="43" fontId="2" fillId="0" borderId="1" xfId="1" applyNumberFormat="1" applyFont="1" applyFill="1" applyBorder="1"/>
    <xf numFmtId="43" fontId="2" fillId="0" borderId="1" xfId="1" applyFont="1" applyFill="1" applyBorder="1"/>
    <xf numFmtId="0" fontId="35" fillId="3" borderId="11" xfId="0" applyFont="1" applyFill="1" applyBorder="1" applyAlignment="1">
      <alignment horizontal="center"/>
    </xf>
    <xf numFmtId="43" fontId="17" fillId="0" borderId="1" xfId="1" applyFont="1" applyFill="1" applyBorder="1" applyAlignment="1">
      <alignment horizontal="center" vertical="center" wrapText="1"/>
    </xf>
    <xf numFmtId="0" fontId="4" fillId="0" borderId="1" xfId="0" applyFont="1" applyFill="1" applyBorder="1"/>
    <xf numFmtId="0" fontId="4" fillId="0" borderId="2" xfId="0" applyFont="1" applyFill="1" applyBorder="1"/>
    <xf numFmtId="0" fontId="7" fillId="0" borderId="1" xfId="0" applyFont="1" applyFill="1" applyBorder="1"/>
    <xf numFmtId="0" fontId="23" fillId="2" borderId="2" xfId="0" applyFont="1" applyFill="1" applyBorder="1"/>
    <xf numFmtId="0" fontId="23" fillId="0" borderId="1" xfId="0" applyFont="1" applyFill="1" applyBorder="1"/>
    <xf numFmtId="0" fontId="23" fillId="3" borderId="27" xfId="0" applyFont="1" applyFill="1" applyBorder="1"/>
    <xf numFmtId="0" fontId="23" fillId="0" borderId="1" xfId="0" applyFont="1" applyBorder="1"/>
    <xf numFmtId="0" fontId="2" fillId="14" borderId="1" xfId="0" applyFont="1" applyFill="1" applyBorder="1"/>
    <xf numFmtId="2" fontId="0" fillId="0" borderId="0" xfId="0" applyNumberFormat="1" applyBorder="1"/>
    <xf numFmtId="0" fontId="0" fillId="2" borderId="0" xfId="0" applyFill="1" applyBorder="1"/>
    <xf numFmtId="43" fontId="0" fillId="2" borderId="0" xfId="1" applyFont="1" applyFill="1" applyBorder="1"/>
    <xf numFmtId="2" fontId="0" fillId="0" borderId="0" xfId="0" applyNumberFormat="1" applyFill="1" applyBorder="1"/>
    <xf numFmtId="0" fontId="4" fillId="2" borderId="0" xfId="0" applyFont="1" applyFill="1"/>
    <xf numFmtId="0" fontId="2" fillId="2" borderId="4" xfId="0" applyFont="1" applyFill="1" applyBorder="1"/>
    <xf numFmtId="0" fontId="23" fillId="2" borderId="4" xfId="0" applyFont="1" applyFill="1" applyBorder="1"/>
    <xf numFmtId="0" fontId="4" fillId="2" borderId="4" xfId="0" applyFont="1" applyFill="1" applyBorder="1"/>
    <xf numFmtId="0" fontId="7" fillId="2" borderId="4" xfId="0" applyFont="1" applyFill="1" applyBorder="1" applyAlignment="1">
      <alignment horizontal="left" vertical="center" wrapText="1"/>
    </xf>
    <xf numFmtId="0" fontId="2" fillId="2" borderId="8" xfId="0" applyFont="1" applyFill="1" applyBorder="1"/>
    <xf numFmtId="0" fontId="2" fillId="2" borderId="33" xfId="0" applyFont="1" applyFill="1" applyBorder="1" applyAlignment="1"/>
    <xf numFmtId="0" fontId="2" fillId="2" borderId="31" xfId="0" applyFont="1" applyFill="1" applyBorder="1"/>
    <xf numFmtId="2" fontId="2" fillId="2" borderId="33" xfId="0" applyNumberFormat="1" applyFont="1" applyFill="1" applyBorder="1"/>
    <xf numFmtId="2" fontId="2" fillId="2" borderId="4" xfId="0" applyNumberFormat="1" applyFont="1" applyFill="1" applyBorder="1"/>
    <xf numFmtId="2" fontId="2" fillId="2" borderId="31" xfId="0" applyNumberFormat="1" applyFont="1" applyFill="1" applyBorder="1"/>
    <xf numFmtId="43" fontId="2" fillId="2" borderId="9" xfId="1" applyFont="1" applyFill="1" applyBorder="1"/>
    <xf numFmtId="165" fontId="4" fillId="2" borderId="4" xfId="1" applyNumberFormat="1" applyFont="1" applyFill="1" applyBorder="1"/>
    <xf numFmtId="14" fontId="4" fillId="2" borderId="4" xfId="0" applyNumberFormat="1" applyFont="1" applyFill="1" applyBorder="1"/>
    <xf numFmtId="43" fontId="2" fillId="2" borderId="4" xfId="0" applyNumberFormat="1" applyFont="1" applyFill="1" applyBorder="1"/>
    <xf numFmtId="43" fontId="13" fillId="2" borderId="0" xfId="0" applyNumberFormat="1" applyFont="1" applyFill="1" applyBorder="1"/>
    <xf numFmtId="43" fontId="4" fillId="2" borderId="4" xfId="0" applyNumberFormat="1" applyFont="1" applyFill="1" applyBorder="1"/>
    <xf numFmtId="43" fontId="2" fillId="2" borderId="4" xfId="1" applyFont="1" applyFill="1" applyBorder="1"/>
    <xf numFmtId="43" fontId="2" fillId="2" borderId="33" xfId="1" applyFont="1" applyFill="1" applyBorder="1"/>
    <xf numFmtId="165" fontId="2" fillId="2" borderId="4" xfId="1" applyNumberFormat="1" applyFont="1" applyFill="1" applyBorder="1"/>
    <xf numFmtId="43" fontId="19" fillId="2" borderId="4" xfId="1" applyFont="1" applyFill="1" applyBorder="1"/>
    <xf numFmtId="43" fontId="13" fillId="2" borderId="4" xfId="0" applyNumberFormat="1" applyFont="1" applyFill="1" applyBorder="1"/>
    <xf numFmtId="43" fontId="2" fillId="2" borderId="8" xfId="0" applyNumberFormat="1" applyFont="1" applyFill="1" applyBorder="1"/>
    <xf numFmtId="43" fontId="5" fillId="2" borderId="4" xfId="1" applyFont="1" applyFill="1" applyBorder="1"/>
    <xf numFmtId="43" fontId="2" fillId="2" borderId="43" xfId="1" applyFont="1" applyFill="1" applyBorder="1"/>
    <xf numFmtId="43" fontId="27" fillId="2" borderId="4" xfId="1" applyNumberFormat="1" applyFont="1" applyFill="1" applyBorder="1"/>
    <xf numFmtId="43" fontId="27" fillId="2" borderId="43" xfId="0" applyNumberFormat="1" applyFont="1" applyFill="1" applyBorder="1"/>
    <xf numFmtId="43" fontId="32" fillId="2" borderId="4" xfId="1" applyFont="1" applyFill="1" applyBorder="1"/>
    <xf numFmtId="43" fontId="2" fillId="2" borderId="4" xfId="1" applyNumberFormat="1" applyFont="1" applyFill="1" applyBorder="1"/>
    <xf numFmtId="4" fontId="2" fillId="2" borderId="3" xfId="0" applyNumberFormat="1" applyFont="1" applyFill="1" applyBorder="1"/>
    <xf numFmtId="4" fontId="2" fillId="2" borderId="24" xfId="0" applyNumberFormat="1" applyFont="1" applyFill="1" applyBorder="1"/>
    <xf numFmtId="4" fontId="2" fillId="2" borderId="3" xfId="0" applyNumberFormat="1" applyFont="1" applyFill="1" applyBorder="1" applyAlignment="1">
      <alignment vertical="center"/>
    </xf>
    <xf numFmtId="4" fontId="2" fillId="2" borderId="29" xfId="0" applyNumberFormat="1" applyFont="1" applyFill="1" applyBorder="1" applyAlignment="1">
      <alignment vertical="center"/>
    </xf>
    <xf numFmtId="43" fontId="2" fillId="2" borderId="24" xfId="0" applyNumberFormat="1" applyFont="1" applyFill="1" applyBorder="1" applyAlignment="1">
      <alignment vertical="center"/>
    </xf>
    <xf numFmtId="43" fontId="2" fillId="2" borderId="0" xfId="0" applyNumberFormat="1" applyFont="1" applyFill="1"/>
    <xf numFmtId="165" fontId="2" fillId="2" borderId="0" xfId="0" applyNumberFormat="1" applyFont="1" applyFill="1"/>
    <xf numFmtId="43" fontId="13" fillId="2" borderId="0" xfId="0" applyNumberFormat="1" applyFont="1" applyFill="1"/>
    <xf numFmtId="43" fontId="2" fillId="2" borderId="5" xfId="0" applyNumberFormat="1" applyFont="1" applyFill="1" applyBorder="1"/>
    <xf numFmtId="43" fontId="2" fillId="2" borderId="6" xfId="0" applyNumberFormat="1" applyFont="1" applyFill="1" applyBorder="1"/>
    <xf numFmtId="43" fontId="2" fillId="2" borderId="7" xfId="0" applyNumberFormat="1" applyFont="1" applyFill="1" applyBorder="1"/>
    <xf numFmtId="43" fontId="2" fillId="2" borderId="35" xfId="0" applyNumberFormat="1" applyFont="1" applyFill="1" applyBorder="1"/>
    <xf numFmtId="165" fontId="15" fillId="2" borderId="36" xfId="0" applyNumberFormat="1" applyFont="1" applyFill="1" applyBorder="1"/>
    <xf numFmtId="43" fontId="2" fillId="2" borderId="36" xfId="0" applyNumberFormat="1" applyFont="1" applyFill="1" applyBorder="1"/>
    <xf numFmtId="43" fontId="19" fillId="2" borderId="36" xfId="0" applyNumberFormat="1" applyFont="1" applyFill="1" applyBorder="1"/>
    <xf numFmtId="43" fontId="2" fillId="2" borderId="20" xfId="0" applyNumberFormat="1" applyFont="1" applyFill="1" applyBorder="1"/>
    <xf numFmtId="43" fontId="2" fillId="2" borderId="22" xfId="0" applyNumberFormat="1" applyFont="1" applyFill="1" applyBorder="1"/>
    <xf numFmtId="4" fontId="26" fillId="2" borderId="1" xfId="0" applyNumberFormat="1" applyFont="1" applyFill="1" applyBorder="1"/>
    <xf numFmtId="165" fontId="26" fillId="2" borderId="1" xfId="1" applyNumberFormat="1" applyFont="1" applyFill="1" applyBorder="1"/>
    <xf numFmtId="4" fontId="31" fillId="2" borderId="1" xfId="0" applyNumberFormat="1" applyFont="1" applyFill="1" applyBorder="1"/>
    <xf numFmtId="4" fontId="29" fillId="2" borderId="1" xfId="0" applyNumberFormat="1" applyFont="1" applyFill="1" applyBorder="1"/>
    <xf numFmtId="4" fontId="33" fillId="2" borderId="1" xfId="0" applyNumberFormat="1" applyFont="1" applyFill="1" applyBorder="1"/>
    <xf numFmtId="43" fontId="26" fillId="2" borderId="1" xfId="0" applyNumberFormat="1" applyFont="1" applyFill="1" applyBorder="1"/>
    <xf numFmtId="43" fontId="26" fillId="2" borderId="1" xfId="1" applyFont="1" applyFill="1" applyBorder="1"/>
    <xf numFmtId="43" fontId="36" fillId="2" borderId="1" xfId="1" applyFont="1" applyFill="1" applyBorder="1"/>
    <xf numFmtId="0" fontId="0" fillId="0" borderId="44" xfId="0" applyBorder="1"/>
    <xf numFmtId="0" fontId="0" fillId="0" borderId="44" xfId="0" applyFill="1" applyBorder="1"/>
    <xf numFmtId="0" fontId="0" fillId="2" borderId="44" xfId="0" applyFill="1" applyBorder="1"/>
    <xf numFmtId="164" fontId="37" fillId="0" borderId="44" xfId="0" applyNumberFormat="1" applyFont="1" applyBorder="1" applyAlignment="1">
      <alignment horizontal="right"/>
    </xf>
    <xf numFmtId="0" fontId="0" fillId="0" borderId="0" xfId="0" applyAlignment="1">
      <alignment horizontal="center"/>
    </xf>
    <xf numFmtId="164" fontId="37" fillId="0" borderId="44" xfId="0" applyNumberFormat="1" applyFont="1" applyFill="1" applyBorder="1" applyAlignment="1">
      <alignment horizontal="right"/>
    </xf>
    <xf numFmtId="0" fontId="38" fillId="0" borderId="0" xfId="0" applyFont="1"/>
    <xf numFmtId="0" fontId="0" fillId="0" borderId="45" xfId="0" applyFill="1" applyBorder="1"/>
    <xf numFmtId="164" fontId="37" fillId="2" borderId="1" xfId="0" applyNumberFormat="1" applyFont="1" applyFill="1" applyBorder="1" applyAlignment="1">
      <alignment horizontal="right"/>
    </xf>
    <xf numFmtId="0" fontId="0" fillId="0" borderId="46" xfId="0" applyBorder="1"/>
    <xf numFmtId="0" fontId="0" fillId="0" borderId="46" xfId="0" applyFill="1" applyBorder="1"/>
    <xf numFmtId="0" fontId="0" fillId="2" borderId="46" xfId="0" applyFill="1" applyBorder="1"/>
    <xf numFmtId="164" fontId="37" fillId="0" borderId="46" xfId="0" applyNumberFormat="1" applyFont="1" applyBorder="1" applyAlignment="1">
      <alignment horizontal="right"/>
    </xf>
    <xf numFmtId="0" fontId="0" fillId="0" borderId="1" xfId="0" applyBorder="1"/>
    <xf numFmtId="0" fontId="0" fillId="0" borderId="1" xfId="0" applyFill="1" applyBorder="1"/>
    <xf numFmtId="0" fontId="2" fillId="3" borderId="13" xfId="0" applyFont="1" applyFill="1" applyBorder="1"/>
    <xf numFmtId="4" fontId="30" fillId="3" borderId="6" xfId="0" applyNumberFormat="1" applyFont="1" applyFill="1" applyBorder="1" applyAlignment="1">
      <alignment horizontal="center"/>
    </xf>
    <xf numFmtId="0" fontId="30" fillId="3" borderId="6" xfId="0" applyFont="1" applyFill="1" applyBorder="1" applyAlignment="1">
      <alignment horizontal="center"/>
    </xf>
    <xf numFmtId="0" fontId="2" fillId="0" borderId="0" xfId="0" applyFont="1" applyAlignment="1">
      <alignment horizontal="center"/>
    </xf>
    <xf numFmtId="0" fontId="34" fillId="3" borderId="11" xfId="0" applyFont="1" applyFill="1" applyBorder="1" applyAlignment="1">
      <alignment horizontal="center"/>
    </xf>
    <xf numFmtId="0" fontId="0" fillId="0" borderId="0" xfId="0" applyAlignment="1">
      <alignment horizontal="center"/>
    </xf>
    <xf numFmtId="0" fontId="2" fillId="0" borderId="1" xfId="0" applyFont="1" applyBorder="1" applyAlignment="1">
      <alignment horizontal="center" vertical="center" wrapText="1"/>
    </xf>
    <xf numFmtId="43" fontId="27" fillId="0" borderId="1" xfId="1" applyFont="1" applyBorder="1" applyAlignment="1">
      <alignment horizontal="center" vertical="center" wrapText="1"/>
    </xf>
    <xf numFmtId="0" fontId="2" fillId="7" borderId="13" xfId="0" applyFont="1" applyFill="1" applyBorder="1"/>
    <xf numFmtId="0" fontId="2" fillId="0" borderId="44" xfId="0" applyFont="1" applyBorder="1" applyAlignment="1">
      <alignment horizontal="center" vertical="center" wrapText="1"/>
    </xf>
    <xf numFmtId="0" fontId="2" fillId="0" borderId="46" xfId="0" applyFont="1" applyBorder="1" applyAlignment="1">
      <alignment horizontal="center" vertical="center" wrapText="1"/>
    </xf>
    <xf numFmtId="0" fontId="0" fillId="0" borderId="47" xfId="0" applyFill="1" applyBorder="1"/>
    <xf numFmtId="164" fontId="37" fillId="2" borderId="13" xfId="0" applyNumberFormat="1" applyFont="1" applyFill="1" applyBorder="1" applyAlignment="1">
      <alignment horizontal="right"/>
    </xf>
    <xf numFmtId="0" fontId="0" fillId="2" borderId="1" xfId="0" applyFill="1" applyBorder="1"/>
    <xf numFmtId="164" fontId="37" fillId="0" borderId="1" xfId="0" applyNumberFormat="1" applyFont="1" applyBorder="1" applyAlignment="1">
      <alignment horizontal="right"/>
    </xf>
    <xf numFmtId="0" fontId="39" fillId="0" borderId="0" xfId="0" applyFont="1" applyAlignment="1">
      <alignment horizontal="center" vertical="center" wrapText="1"/>
    </xf>
    <xf numFmtId="0" fontId="39" fillId="0" borderId="0" xfId="0" applyFont="1" applyAlignment="1">
      <alignment horizontal="center" vertical="center"/>
    </xf>
    <xf numFmtId="0" fontId="40" fillId="0" borderId="0" xfId="0" applyFont="1" applyAlignment="1">
      <alignment horizontal="center" vertical="center"/>
    </xf>
    <xf numFmtId="0" fontId="41" fillId="0" borderId="0" xfId="0" applyFont="1" applyAlignment="1">
      <alignment horizontal="center" wrapText="1"/>
    </xf>
    <xf numFmtId="0" fontId="41" fillId="0" borderId="0" xfId="0" applyFont="1" applyAlignment="1">
      <alignment horizontal="center"/>
    </xf>
  </cellXfs>
  <cellStyles count="4">
    <cellStyle name="Collegamento ipertestuale" xfId="3" builtinId="8"/>
    <cellStyle name="Migliaia" xfId="1" builtinId="3"/>
    <cellStyle name="Normale" xfId="0" builtinId="0"/>
    <cellStyle name="Normale 2" xfId="2"/>
  </cellStyles>
  <dxfs count="0"/>
  <tableStyles count="0" defaultTableStyle="TableStyleMedium2" defaultPivotStyle="PivotStyleLight16"/>
  <colors>
    <mruColors>
      <color rgb="FFFFB9B9"/>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330869</xdr:colOff>
      <xdr:row>0</xdr:row>
      <xdr:rowOff>150395</xdr:rowOff>
    </xdr:from>
    <xdr:to>
      <xdr:col>1</xdr:col>
      <xdr:colOff>441158</xdr:colOff>
      <xdr:row>0</xdr:row>
      <xdr:rowOff>1007780</xdr:rowOff>
    </xdr:to>
    <xdr:pic>
      <xdr:nvPicPr>
        <xdr:cNvPr id="12" name="Immagine 11"/>
        <xdr:cNvPicPr>
          <a:picLocks noChangeAspect="1"/>
        </xdr:cNvPicPr>
      </xdr:nvPicPr>
      <xdr:blipFill>
        <a:blip xmlns:r="http://schemas.openxmlformats.org/officeDocument/2006/relationships" r:embed="rId1"/>
        <a:stretch>
          <a:fillRect/>
        </a:stretch>
      </xdr:blipFill>
      <xdr:spPr>
        <a:xfrm>
          <a:off x="330869" y="150395"/>
          <a:ext cx="842210" cy="857385"/>
        </a:xfrm>
        <a:prstGeom prst="rect">
          <a:avLst/>
        </a:prstGeom>
      </xdr:spPr>
    </xdr:pic>
    <xdr:clientData/>
  </xdr:twoCellAnchor>
  <xdr:twoCellAnchor>
    <xdr:from>
      <xdr:col>60</xdr:col>
      <xdr:colOff>370973</xdr:colOff>
      <xdr:row>0</xdr:row>
      <xdr:rowOff>100263</xdr:rowOff>
    </xdr:from>
    <xdr:to>
      <xdr:col>61</xdr:col>
      <xdr:colOff>320842</xdr:colOff>
      <xdr:row>0</xdr:row>
      <xdr:rowOff>803689</xdr:rowOff>
    </xdr:to>
    <xdr:pic>
      <xdr:nvPicPr>
        <xdr:cNvPr id="3" name="Immagine 4" descr="Descrizione: emblema_g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03105" y="100263"/>
          <a:ext cx="621632" cy="7034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amministrazione@donboscopadova.it" TargetMode="External"/><Relationship Id="rId3" Type="http://schemas.openxmlformats.org/officeDocument/2006/relationships/hyperlink" Target="mailto:liceo@istitutobruni.com" TargetMode="External"/><Relationship Id="rId7" Type="http://schemas.openxmlformats.org/officeDocument/2006/relationships/hyperlink" Target="mailto:amministrazione@donboscopadova.it" TargetMode="External"/><Relationship Id="rId2" Type="http://schemas.openxmlformats.org/officeDocument/2006/relationships/hyperlink" Target="mailto:dieffe@dieffe.com" TargetMode="External"/><Relationship Id="rId1" Type="http://schemas.openxmlformats.org/officeDocument/2006/relationships/hyperlink" Target="mailto:sacrocuoremonselice@gmail.com" TargetMode="External"/><Relationship Id="rId6" Type="http://schemas.openxmlformats.org/officeDocument/2006/relationships/hyperlink" Target="mailto:amministrazione@donboscopadova.it" TargetMode="External"/><Relationship Id="rId11" Type="http://schemas.openxmlformats.org/officeDocument/2006/relationships/drawing" Target="../drawings/drawing1.xml"/><Relationship Id="rId5" Type="http://schemas.openxmlformats.org/officeDocument/2006/relationships/hyperlink" Target="mailto:info@liceosportivo.it" TargetMode="External"/><Relationship Id="rId10" Type="http://schemas.openxmlformats.org/officeDocument/2006/relationships/printerSettings" Target="../printerSettings/printerSettings1.bin"/><Relationship Id="rId4" Type="http://schemas.openxmlformats.org/officeDocument/2006/relationships/hyperlink" Target="mailto:info@siic.it" TargetMode="External"/><Relationship Id="rId9" Type="http://schemas.openxmlformats.org/officeDocument/2006/relationships/hyperlink" Target="mailto:igina.eco@dimesse.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42"/>
  <sheetViews>
    <sheetView tabSelected="1" zoomScale="95" zoomScaleNormal="95" workbookViewId="0">
      <selection activeCell="BL23" sqref="BL23"/>
    </sheetView>
  </sheetViews>
  <sheetFormatPr defaultColWidth="12.85546875" defaultRowHeight="15" x14ac:dyDescent="0.25"/>
  <cols>
    <col min="1" max="1" width="11" customWidth="1"/>
    <col min="2" max="2" width="11.140625" customWidth="1"/>
    <col min="3" max="3" width="10.85546875" customWidth="1"/>
    <col min="4" max="4" width="35" customWidth="1"/>
    <col min="5" max="5" width="11" hidden="1" customWidth="1"/>
    <col min="6" max="6" width="30" hidden="1" customWidth="1"/>
    <col min="7" max="7" width="35.5703125" customWidth="1"/>
    <col min="8" max="8" width="40.42578125" hidden="1" customWidth="1"/>
    <col min="9" max="9" width="25" hidden="1" customWidth="1"/>
    <col min="10" max="10" width="8.7109375" hidden="1" customWidth="1"/>
    <col min="11" max="11" width="7" hidden="1" customWidth="1"/>
    <col min="12" max="12" width="5.28515625" hidden="1" customWidth="1"/>
    <col min="13" max="13" width="8.28515625" hidden="1" customWidth="1"/>
    <col min="14" max="14" width="7.7109375" hidden="1" customWidth="1"/>
    <col min="15" max="15" width="7.5703125" hidden="1" customWidth="1"/>
    <col min="16" max="16" width="6.140625" hidden="1" customWidth="1"/>
    <col min="17" max="17" width="8.140625" hidden="1" customWidth="1"/>
    <col min="18" max="21" width="12.85546875" hidden="1" customWidth="1"/>
    <col min="22" max="22" width="10" hidden="1" customWidth="1"/>
    <col min="23" max="23" width="8.28515625" hidden="1" customWidth="1"/>
    <col min="24" max="24" width="10.28515625" hidden="1" customWidth="1"/>
    <col min="25" max="25" width="9.85546875" hidden="1" customWidth="1"/>
    <col min="26" max="26" width="10.140625" hidden="1" customWidth="1"/>
    <col min="27" max="27" width="10.5703125" hidden="1" customWidth="1"/>
    <col min="28" max="28" width="9.140625" hidden="1" customWidth="1"/>
    <col min="29" max="29" width="6.28515625" hidden="1" customWidth="1"/>
    <col min="30" max="30" width="9.7109375" hidden="1" customWidth="1"/>
    <col min="31" max="31" width="2.140625" hidden="1" customWidth="1"/>
    <col min="32" max="32" width="10.140625" hidden="1" customWidth="1"/>
    <col min="33" max="33" width="10.42578125" hidden="1" customWidth="1"/>
    <col min="34" max="34" width="9.7109375" hidden="1" customWidth="1"/>
    <col min="35" max="35" width="10.5703125" hidden="1" customWidth="1"/>
    <col min="36" max="36" width="9.85546875" hidden="1" customWidth="1"/>
    <col min="37" max="37" width="9.7109375" hidden="1" customWidth="1"/>
    <col min="38" max="38" width="10" hidden="1" customWidth="1"/>
    <col min="39" max="40" width="10.28515625" hidden="1" customWidth="1"/>
    <col min="41" max="41" width="9.28515625" hidden="1" customWidth="1"/>
    <col min="42" max="42" width="6.140625" hidden="1" customWidth="1"/>
    <col min="43" max="43" width="10.28515625" hidden="1" customWidth="1"/>
    <col min="44" max="44" width="1.85546875" hidden="1" customWidth="1"/>
    <col min="45" max="45" width="10.5703125" hidden="1" customWidth="1"/>
    <col min="46" max="46" width="8" hidden="1" customWidth="1"/>
    <col min="47" max="47" width="12.85546875" hidden="1" customWidth="1"/>
    <col min="48" max="48" width="16" hidden="1" customWidth="1"/>
    <col min="49" max="49" width="12" hidden="1" customWidth="1"/>
    <col min="50" max="50" width="12.85546875" hidden="1" customWidth="1"/>
    <col min="51" max="51" width="14.85546875" hidden="1" customWidth="1"/>
    <col min="52" max="52" width="11.7109375" hidden="1" customWidth="1"/>
    <col min="53" max="55" width="12.85546875" hidden="1" customWidth="1"/>
    <col min="56" max="57" width="10.140625" hidden="1" customWidth="1"/>
    <col min="58" max="58" width="12.85546875" hidden="1" customWidth="1"/>
    <col min="59" max="59" width="11.85546875" customWidth="1"/>
    <col min="60" max="60" width="11" customWidth="1"/>
    <col min="61" max="61" width="10" customWidth="1"/>
  </cols>
  <sheetData>
    <row r="1" spans="1:62" ht="82.5" customHeight="1" x14ac:dyDescent="0.3">
      <c r="C1" s="332" t="s">
        <v>211</v>
      </c>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33"/>
      <c r="AP1" s="333"/>
      <c r="AQ1" s="333"/>
      <c r="AR1" s="333"/>
      <c r="AS1" s="333"/>
      <c r="AT1" s="333"/>
      <c r="AU1" s="333"/>
      <c r="AV1" s="333"/>
      <c r="AW1" s="333"/>
      <c r="AX1" s="333"/>
      <c r="AY1" s="333"/>
      <c r="AZ1" s="333"/>
      <c r="BA1" s="333"/>
      <c r="BB1" s="333"/>
      <c r="BC1" s="333"/>
      <c r="BD1" s="333"/>
      <c r="BE1" s="333"/>
      <c r="BF1" s="333"/>
      <c r="BG1" s="333"/>
      <c r="BH1" s="333"/>
    </row>
    <row r="2" spans="1:62" ht="65.25" customHeight="1" x14ac:dyDescent="0.25">
      <c r="A2" s="329" t="s">
        <v>208</v>
      </c>
      <c r="B2" s="329"/>
      <c r="C2" s="329"/>
      <c r="D2" s="329"/>
      <c r="E2" s="329"/>
      <c r="F2" s="329"/>
      <c r="G2" s="329"/>
      <c r="H2" s="329"/>
      <c r="I2" s="329"/>
      <c r="J2" s="329"/>
      <c r="K2" s="329"/>
      <c r="L2" s="329"/>
      <c r="M2" s="329"/>
      <c r="N2" s="329"/>
      <c r="O2" s="329"/>
      <c r="P2" s="329"/>
      <c r="Q2" s="329"/>
      <c r="R2" s="329"/>
      <c r="S2" s="329"/>
      <c r="T2" s="329"/>
      <c r="U2" s="329"/>
      <c r="V2" s="329"/>
      <c r="W2" s="329"/>
      <c r="X2" s="329"/>
      <c r="Y2" s="329"/>
      <c r="Z2" s="329"/>
      <c r="AA2" s="329"/>
      <c r="AB2" s="329"/>
      <c r="AC2" s="329"/>
      <c r="AD2" s="329"/>
      <c r="AE2" s="329"/>
      <c r="AF2" s="329"/>
      <c r="AG2" s="329"/>
      <c r="AH2" s="329"/>
      <c r="AI2" s="329"/>
      <c r="AJ2" s="329"/>
      <c r="AK2" s="329"/>
      <c r="AL2" s="329"/>
      <c r="AM2" s="329"/>
      <c r="AN2" s="329"/>
      <c r="AO2" s="329"/>
      <c r="AP2" s="329"/>
      <c r="AQ2" s="329"/>
      <c r="AR2" s="329"/>
      <c r="AS2" s="329"/>
      <c r="AT2" s="329"/>
      <c r="AU2" s="329"/>
      <c r="AV2" s="329"/>
      <c r="AW2" s="329"/>
      <c r="AX2" s="329"/>
      <c r="AY2" s="329"/>
      <c r="AZ2" s="329"/>
      <c r="BA2" s="329"/>
      <c r="BB2" s="329"/>
      <c r="BC2" s="329"/>
      <c r="BD2" s="329"/>
      <c r="BE2" s="329"/>
      <c r="BF2" s="329"/>
      <c r="BG2" s="329"/>
      <c r="BH2" s="329"/>
      <c r="BI2" s="329"/>
      <c r="BJ2" s="329"/>
    </row>
    <row r="3" spans="1:62" ht="32.25" customHeight="1" x14ac:dyDescent="0.25">
      <c r="A3" s="330" t="s">
        <v>209</v>
      </c>
      <c r="B3" s="330"/>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c r="AK3" s="330"/>
      <c r="AL3" s="330"/>
      <c r="AM3" s="330"/>
      <c r="AN3" s="330"/>
      <c r="AO3" s="330"/>
      <c r="AP3" s="330"/>
      <c r="AQ3" s="330"/>
      <c r="AR3" s="330"/>
      <c r="AS3" s="330"/>
      <c r="AT3" s="330"/>
      <c r="AU3" s="330"/>
      <c r="AV3" s="330"/>
      <c r="AW3" s="330"/>
      <c r="AX3" s="330"/>
      <c r="AY3" s="330"/>
      <c r="AZ3" s="330"/>
      <c r="BA3" s="330"/>
      <c r="BB3" s="330"/>
      <c r="BC3" s="330"/>
      <c r="BD3" s="330"/>
      <c r="BE3" s="330"/>
      <c r="BF3" s="330"/>
      <c r="BG3" s="330"/>
      <c r="BH3" s="330"/>
      <c r="BI3" s="330"/>
      <c r="BJ3" s="330"/>
    </row>
    <row r="4" spans="1:62" ht="46.5" customHeight="1" x14ac:dyDescent="0.25">
      <c r="A4" s="123" t="s">
        <v>0</v>
      </c>
      <c r="B4" s="123" t="s">
        <v>1</v>
      </c>
      <c r="C4" s="320" t="s">
        <v>2</v>
      </c>
      <c r="D4" s="123" t="s">
        <v>3</v>
      </c>
      <c r="E4" s="123" t="s">
        <v>4</v>
      </c>
      <c r="F4" s="123" t="s">
        <v>5</v>
      </c>
      <c r="G4" s="123" t="s">
        <v>6</v>
      </c>
      <c r="H4" s="123" t="s">
        <v>7</v>
      </c>
      <c r="I4" s="131" t="s">
        <v>8</v>
      </c>
      <c r="J4" s="135" t="s">
        <v>9</v>
      </c>
      <c r="K4" s="73" t="s">
        <v>10</v>
      </c>
      <c r="L4" s="73" t="s">
        <v>11</v>
      </c>
      <c r="M4" s="155" t="s">
        <v>12</v>
      </c>
      <c r="N4" s="135" t="s">
        <v>9</v>
      </c>
      <c r="O4" s="73" t="s">
        <v>10</v>
      </c>
      <c r="P4" s="73" t="s">
        <v>13</v>
      </c>
      <c r="Q4" s="155" t="s">
        <v>12</v>
      </c>
      <c r="R4" s="161" t="s">
        <v>14</v>
      </c>
      <c r="S4" s="87" t="s">
        <v>15</v>
      </c>
      <c r="T4" s="87" t="s">
        <v>16</v>
      </c>
      <c r="U4" s="87" t="s">
        <v>17</v>
      </c>
      <c r="V4" s="87" t="s">
        <v>18</v>
      </c>
      <c r="W4" s="321" t="s">
        <v>19</v>
      </c>
      <c r="X4" s="87" t="s">
        <v>20</v>
      </c>
      <c r="Y4" s="124" t="s">
        <v>21</v>
      </c>
      <c r="Z4" s="87" t="s">
        <v>22</v>
      </c>
      <c r="AA4" s="125" t="s">
        <v>23</v>
      </c>
      <c r="AB4" s="125" t="s">
        <v>24</v>
      </c>
      <c r="AC4" s="125" t="s">
        <v>25</v>
      </c>
      <c r="AD4" s="125" t="s">
        <v>26</v>
      </c>
      <c r="AE4" s="322"/>
      <c r="AF4" s="141" t="s">
        <v>14</v>
      </c>
      <c r="AG4" s="137" t="s">
        <v>27</v>
      </c>
      <c r="AH4" s="137" t="s">
        <v>16</v>
      </c>
      <c r="AI4" s="137" t="s">
        <v>28</v>
      </c>
      <c r="AJ4" s="137" t="s">
        <v>29</v>
      </c>
      <c r="AK4" s="138" t="s">
        <v>30</v>
      </c>
      <c r="AL4" s="139" t="s">
        <v>21</v>
      </c>
      <c r="AM4" s="138" t="s">
        <v>31</v>
      </c>
      <c r="AN4" s="138" t="s">
        <v>32</v>
      </c>
      <c r="AO4" s="137" t="s">
        <v>33</v>
      </c>
      <c r="AP4" s="137" t="s">
        <v>13</v>
      </c>
      <c r="AQ4" s="142" t="s">
        <v>34</v>
      </c>
      <c r="AR4" s="173"/>
      <c r="AS4" s="163" t="s">
        <v>14</v>
      </c>
      <c r="AT4" s="164" t="s">
        <v>16</v>
      </c>
      <c r="AU4" s="164" t="s">
        <v>27</v>
      </c>
      <c r="AV4" s="164" t="s">
        <v>35</v>
      </c>
      <c r="AW4" s="164" t="s">
        <v>36</v>
      </c>
      <c r="AX4" s="209" t="s">
        <v>37</v>
      </c>
      <c r="AY4" s="210" t="s">
        <v>38</v>
      </c>
      <c r="AZ4" s="175" t="s">
        <v>39</v>
      </c>
      <c r="BA4" s="165" t="s">
        <v>40</v>
      </c>
      <c r="BB4" s="165" t="s">
        <v>41</v>
      </c>
      <c r="BC4" s="164" t="s">
        <v>33</v>
      </c>
      <c r="BD4" s="164" t="s">
        <v>13</v>
      </c>
      <c r="BE4" s="232" t="s">
        <v>42</v>
      </c>
      <c r="BF4" s="37"/>
      <c r="BG4" s="323" t="s">
        <v>205</v>
      </c>
      <c r="BH4" s="323" t="s">
        <v>10</v>
      </c>
      <c r="BI4" s="324" t="s">
        <v>25</v>
      </c>
      <c r="BJ4" s="320" t="s">
        <v>206</v>
      </c>
    </row>
    <row r="5" spans="1:62" ht="25.5" hidden="1" customHeight="1" x14ac:dyDescent="0.25">
      <c r="A5" s="44"/>
      <c r="B5" s="44"/>
      <c r="C5" s="236"/>
      <c r="D5" s="44"/>
      <c r="E5" s="44"/>
      <c r="F5" s="44"/>
      <c r="G5" s="44"/>
      <c r="H5" s="44"/>
      <c r="I5" s="114"/>
      <c r="J5" s="115"/>
      <c r="K5" s="44"/>
      <c r="L5" s="44"/>
      <c r="M5" s="116"/>
      <c r="N5" s="115"/>
      <c r="O5" s="44"/>
      <c r="P5" s="44"/>
      <c r="Q5" s="116"/>
      <c r="R5" s="85">
        <v>11319.08</v>
      </c>
      <c r="S5" s="86" t="s">
        <v>43</v>
      </c>
      <c r="T5" s="117">
        <v>530.95000000000005</v>
      </c>
      <c r="U5" s="118"/>
      <c r="V5" s="119"/>
      <c r="W5" s="119"/>
      <c r="X5" s="44"/>
      <c r="Y5" s="120"/>
      <c r="Z5" s="121">
        <v>269651.08</v>
      </c>
      <c r="AA5" s="44"/>
      <c r="AB5" s="45"/>
      <c r="AC5" s="45"/>
      <c r="AD5" s="45"/>
      <c r="AE5" s="78"/>
      <c r="AF5" s="143">
        <v>11568.96</v>
      </c>
      <c r="AG5" s="86" t="s">
        <v>43</v>
      </c>
      <c r="AH5" s="117">
        <v>530.58000000000004</v>
      </c>
      <c r="AI5" s="118"/>
      <c r="AJ5" s="119"/>
      <c r="AK5" s="122"/>
      <c r="AL5" s="122"/>
      <c r="AM5" s="117">
        <v>311213.14</v>
      </c>
      <c r="AN5" s="122"/>
      <c r="AO5" s="122"/>
      <c r="AP5" s="122"/>
      <c r="AQ5" s="144"/>
      <c r="AR5" s="174"/>
      <c r="AS5" s="198">
        <v>11322.5</v>
      </c>
      <c r="AT5" s="199">
        <v>542.25</v>
      </c>
      <c r="AU5" s="200" t="s">
        <v>43</v>
      </c>
      <c r="AV5" s="118"/>
      <c r="AW5" s="119"/>
      <c r="AX5" s="122"/>
      <c r="AY5" s="122"/>
      <c r="AZ5" s="198">
        <v>289270.74</v>
      </c>
      <c r="BA5" s="117"/>
      <c r="BB5" s="122"/>
      <c r="BC5" s="122"/>
      <c r="BD5" s="122"/>
      <c r="BE5" s="122"/>
      <c r="BF5" s="98"/>
      <c r="BG5" s="299"/>
      <c r="BH5" s="299"/>
      <c r="BI5" s="308"/>
      <c r="BJ5" s="312"/>
    </row>
    <row r="6" spans="1:62" ht="16.5" hidden="1" customHeight="1" x14ac:dyDescent="0.25">
      <c r="A6" s="43" t="s">
        <v>44</v>
      </c>
      <c r="B6" s="239" t="s">
        <v>45</v>
      </c>
      <c r="C6" s="237" t="s">
        <v>46</v>
      </c>
      <c r="D6" s="233" t="s">
        <v>47</v>
      </c>
      <c r="E6" s="9" t="s">
        <v>48</v>
      </c>
      <c r="F6" s="9" t="s">
        <v>49</v>
      </c>
      <c r="G6" s="9" t="s">
        <v>50</v>
      </c>
      <c r="H6" s="11" t="s">
        <v>51</v>
      </c>
      <c r="I6" s="54" t="s">
        <v>52</v>
      </c>
      <c r="J6" s="61"/>
      <c r="K6" s="2"/>
      <c r="L6" s="2"/>
      <c r="M6" s="62"/>
      <c r="N6" s="126"/>
      <c r="O6" s="76"/>
      <c r="P6" s="76"/>
      <c r="Q6" s="127"/>
      <c r="R6" s="56">
        <v>11319.08</v>
      </c>
      <c r="S6" s="6">
        <v>79</v>
      </c>
      <c r="T6" s="3">
        <f>ROUND(S6*$T$5,2)</f>
        <v>41945.05</v>
      </c>
      <c r="U6" s="3">
        <f>R6+T6</f>
        <v>53264.130000000005</v>
      </c>
      <c r="V6" s="4">
        <v>16363.7</v>
      </c>
      <c r="W6" s="4"/>
      <c r="X6" s="4">
        <f>U6-V6</f>
        <v>36900.430000000008</v>
      </c>
      <c r="Y6" s="32">
        <v>53264.130000000005</v>
      </c>
      <c r="Z6" s="30">
        <f>ROUND($Z$5*Y6/$Y$30,2)</f>
        <v>16622.07</v>
      </c>
      <c r="AA6" s="8">
        <f>X6+Z6</f>
        <v>53522.500000000007</v>
      </c>
      <c r="AB6" s="3">
        <f>ROUND(AA6*4%,2)</f>
        <v>2140.9</v>
      </c>
      <c r="AC6" s="3">
        <v>2</v>
      </c>
      <c r="AD6" s="4">
        <f>ROUND(AA6-AB6-AC6,2)</f>
        <v>51379.6</v>
      </c>
      <c r="AE6" s="78"/>
      <c r="AF6" s="145">
        <v>11568.96</v>
      </c>
      <c r="AG6" s="6">
        <v>81</v>
      </c>
      <c r="AH6" s="3">
        <f>ROUND(AG6*$AH$5,2)</f>
        <v>42976.98</v>
      </c>
      <c r="AI6" s="4">
        <f>ROUND(AF6+AH6,2)</f>
        <v>54545.94</v>
      </c>
      <c r="AJ6" s="156">
        <v>16622.07</v>
      </c>
      <c r="AK6" s="4">
        <f t="shared" ref="AK6:AK8" si="0">AI6-AJ6</f>
        <v>37923.870000000003</v>
      </c>
      <c r="AL6" s="95">
        <v>54545.94</v>
      </c>
      <c r="AM6" s="3">
        <f t="shared" ref="AM6:AM14" si="1">ROUND($AM$5*AL6/$AL$30,2)</f>
        <v>19152.64</v>
      </c>
      <c r="AN6" s="4">
        <f>ROUND(AK6+AM6,2)</f>
        <v>57076.51</v>
      </c>
      <c r="AO6" s="3">
        <f>ROUND(AN6*4%,2)</f>
        <v>2283.06</v>
      </c>
      <c r="AP6" s="3">
        <v>2</v>
      </c>
      <c r="AQ6" s="166">
        <f>ROUND(AN6-AO6-AP6,2)</f>
        <v>54791.45</v>
      </c>
      <c r="AR6" s="170"/>
      <c r="AS6" s="176">
        <v>11322.5</v>
      </c>
      <c r="AT6" s="2">
        <v>82</v>
      </c>
      <c r="AU6" s="3">
        <f>ROUND(AT6*$AT$5,2)</f>
        <v>44464.5</v>
      </c>
      <c r="AV6" s="176">
        <f>ROUND(AS6+AU6,2)</f>
        <v>55787</v>
      </c>
      <c r="AW6" s="204">
        <v>19152.64</v>
      </c>
      <c r="AX6" s="176">
        <f>ROUND(AV6-AW6,2)</f>
        <v>36634.36</v>
      </c>
      <c r="AY6" s="176">
        <f>ROUND(AX6,2)</f>
        <v>36634.36</v>
      </c>
      <c r="AZ6" s="220">
        <v>55787</v>
      </c>
      <c r="BA6" s="229">
        <f>ROUNDDOWN($AZ$5*AZ6/$AZ$30,2)</f>
        <v>19563.61</v>
      </c>
      <c r="BB6" s="3">
        <f>ROUND(AY6+BA6,2)</f>
        <v>56197.97</v>
      </c>
      <c r="BC6" s="3">
        <f>ROUND(BB6*4%,2)</f>
        <v>2247.92</v>
      </c>
      <c r="BD6" s="3">
        <v>2</v>
      </c>
      <c r="BE6" s="4">
        <f>ROUND(BB6-BC6-BD6,2)</f>
        <v>53948.05</v>
      </c>
      <c r="BF6" s="241">
        <v>317.62</v>
      </c>
      <c r="BG6" s="299"/>
      <c r="BH6" s="299"/>
      <c r="BI6" s="308"/>
      <c r="BJ6" s="312"/>
    </row>
    <row r="7" spans="1:62" ht="16.5" hidden="1" customHeight="1" x14ac:dyDescent="0.25">
      <c r="A7" s="43" t="s">
        <v>53</v>
      </c>
      <c r="B7" s="239" t="s">
        <v>54</v>
      </c>
      <c r="C7" s="237" t="s">
        <v>55</v>
      </c>
      <c r="D7" s="233" t="s">
        <v>56</v>
      </c>
      <c r="E7" s="9"/>
      <c r="F7" s="9" t="s">
        <v>57</v>
      </c>
      <c r="G7" s="9" t="s">
        <v>58</v>
      </c>
      <c r="H7" s="12" t="s">
        <v>59</v>
      </c>
      <c r="I7" s="54" t="s">
        <v>60</v>
      </c>
      <c r="J7" s="61"/>
      <c r="K7" s="2"/>
      <c r="L7" s="2"/>
      <c r="M7" s="62"/>
      <c r="N7" s="126"/>
      <c r="O7" s="76"/>
      <c r="P7" s="76"/>
      <c r="Q7" s="127"/>
      <c r="R7" s="56">
        <v>11319.08</v>
      </c>
      <c r="S7" s="6">
        <v>72</v>
      </c>
      <c r="T7" s="3">
        <f t="shared" ref="T7:T26" si="2">ROUND(S7*$T$5,2)</f>
        <v>38228.400000000001</v>
      </c>
      <c r="U7" s="3">
        <f t="shared" ref="U7:U13" si="3">R7+T7</f>
        <v>49547.48</v>
      </c>
      <c r="V7" s="4">
        <v>15558.47</v>
      </c>
      <c r="W7" s="4"/>
      <c r="X7" s="4">
        <f t="shared" ref="X7:X26" si="4">U7-V7</f>
        <v>33989.01</v>
      </c>
      <c r="Y7" s="32">
        <v>49547.48</v>
      </c>
      <c r="Z7" s="30">
        <f>ROUND($Z$5*Y7/$Y$30,2)</f>
        <v>15462.22</v>
      </c>
      <c r="AA7" s="4">
        <f t="shared" ref="AA7:AA28" si="5">X7+Z7</f>
        <v>49451.23</v>
      </c>
      <c r="AB7" s="3">
        <f t="shared" ref="AB7:AB28" si="6">ROUND(AA7*4%,2)</f>
        <v>1978.05</v>
      </c>
      <c r="AC7" s="3">
        <v>2</v>
      </c>
      <c r="AD7" s="4">
        <f t="shared" ref="AD7:AD28" si="7">ROUND(AA7-AB7-AC7,2)</f>
        <v>47471.18</v>
      </c>
      <c r="AE7" s="78"/>
      <c r="AF7" s="145">
        <v>11568.96</v>
      </c>
      <c r="AG7" s="6">
        <v>64</v>
      </c>
      <c r="AH7" s="3">
        <f t="shared" ref="AH7:AH28" si="8">ROUND(AG7*$AH$5,2)</f>
        <v>33957.120000000003</v>
      </c>
      <c r="AI7" s="4">
        <f t="shared" ref="AI7:AI28" si="9">ROUND(AF7+AH7,2)</f>
        <v>45526.080000000002</v>
      </c>
      <c r="AJ7" s="156">
        <v>15462.22</v>
      </c>
      <c r="AK7" s="4">
        <f t="shared" si="0"/>
        <v>30063.86</v>
      </c>
      <c r="AL7" s="95">
        <v>45526.080000000002</v>
      </c>
      <c r="AM7" s="3">
        <f t="shared" si="1"/>
        <v>15985.51</v>
      </c>
      <c r="AN7" s="4">
        <f t="shared" ref="AN7:AN28" si="10">ROUND(AK7+AM7,2)</f>
        <v>46049.37</v>
      </c>
      <c r="AO7" s="3">
        <f t="shared" ref="AO7:AO28" si="11">ROUND(AN7*4%,2)</f>
        <v>1841.97</v>
      </c>
      <c r="AP7" s="3">
        <v>2</v>
      </c>
      <c r="AQ7" s="166">
        <f t="shared" ref="AQ7:AQ28" si="12">ROUND(AN7-AO7-AP7,2)</f>
        <v>44205.4</v>
      </c>
      <c r="AR7" s="170"/>
      <c r="AS7" s="176">
        <v>11322.5</v>
      </c>
      <c r="AT7" s="2">
        <v>68</v>
      </c>
      <c r="AU7" s="3">
        <f t="shared" ref="AU7:AU28" si="13">ROUND(AT7*$AT$5,2)</f>
        <v>36873</v>
      </c>
      <c r="AV7" s="176">
        <f t="shared" ref="AV7:AV28" si="14">ROUND(AS7+AU7,2)</f>
        <v>48195.5</v>
      </c>
      <c r="AW7" s="204">
        <v>15985.51</v>
      </c>
      <c r="AX7" s="176">
        <f t="shared" ref="AX7:AX28" si="15">ROUND(AV7-AW7,2)</f>
        <v>32209.99</v>
      </c>
      <c r="AY7" s="176">
        <f t="shared" ref="AY7:AY13" si="16">ROUND(AX7,2)</f>
        <v>32209.99</v>
      </c>
      <c r="AZ7" s="220">
        <v>48195.5</v>
      </c>
      <c r="BA7" s="229">
        <f>ROUND($AZ$5*AZ7/$AZ$30,2)</f>
        <v>16901.400000000001</v>
      </c>
      <c r="BB7" s="3">
        <f t="shared" ref="BB7:BB13" si="17">ROUND(AY7+BA7,2)</f>
        <v>49111.39</v>
      </c>
      <c r="BC7" s="3">
        <f t="shared" ref="BC7:BC13" si="18">ROUND(BB7*4%,2)</f>
        <v>1964.46</v>
      </c>
      <c r="BD7" s="3">
        <v>2</v>
      </c>
      <c r="BE7" s="4">
        <f t="shared" ref="BE7:BE13" si="19">ROUND(BB7-BC7-BD7,2)</f>
        <v>47144.93</v>
      </c>
      <c r="BF7" s="241">
        <v>317.62</v>
      </c>
      <c r="BG7" s="299"/>
      <c r="BH7" s="299"/>
      <c r="BI7" s="308"/>
      <c r="BJ7" s="312"/>
    </row>
    <row r="8" spans="1:62" ht="16.5" hidden="1" customHeight="1" x14ac:dyDescent="0.25">
      <c r="A8" s="2" t="s">
        <v>61</v>
      </c>
      <c r="B8" s="2" t="s">
        <v>62</v>
      </c>
      <c r="C8" s="237" t="s">
        <v>63</v>
      </c>
      <c r="D8" s="233" t="s">
        <v>64</v>
      </c>
      <c r="E8" s="9" t="s">
        <v>65</v>
      </c>
      <c r="F8" s="9" t="s">
        <v>66</v>
      </c>
      <c r="G8" s="233" t="s">
        <v>67</v>
      </c>
      <c r="H8" s="11" t="s">
        <v>68</v>
      </c>
      <c r="I8" s="55" t="s">
        <v>69</v>
      </c>
      <c r="J8" s="61"/>
      <c r="K8" s="2"/>
      <c r="L8" s="2"/>
      <c r="M8" s="62"/>
      <c r="N8" s="126"/>
      <c r="O8" s="76"/>
      <c r="P8" s="76"/>
      <c r="Q8" s="127"/>
      <c r="R8" s="56">
        <v>11319.08</v>
      </c>
      <c r="S8" s="6">
        <v>42</v>
      </c>
      <c r="T8" s="3">
        <f t="shared" si="2"/>
        <v>22299.9</v>
      </c>
      <c r="U8" s="3">
        <f t="shared" si="3"/>
        <v>33618.980000000003</v>
      </c>
      <c r="V8" s="4">
        <v>8633.41</v>
      </c>
      <c r="W8" s="4"/>
      <c r="X8" s="4">
        <f t="shared" si="4"/>
        <v>24985.570000000003</v>
      </c>
      <c r="Y8" s="32">
        <v>33618.980000000003</v>
      </c>
      <c r="Z8" s="30">
        <f>ROUND($Z$5*Y8/$Y$30,2)</f>
        <v>10491.43</v>
      </c>
      <c r="AA8" s="4">
        <f t="shared" si="5"/>
        <v>35477</v>
      </c>
      <c r="AB8" s="3">
        <f t="shared" si="6"/>
        <v>1419.08</v>
      </c>
      <c r="AC8" s="3">
        <v>2</v>
      </c>
      <c r="AD8" s="4">
        <f t="shared" si="7"/>
        <v>34055.919999999998</v>
      </c>
      <c r="AE8" s="78"/>
      <c r="AF8" s="145">
        <v>11568.96</v>
      </c>
      <c r="AG8" s="6">
        <v>51</v>
      </c>
      <c r="AH8" s="3">
        <f t="shared" si="8"/>
        <v>27059.58</v>
      </c>
      <c r="AI8" s="4">
        <f t="shared" si="9"/>
        <v>38628.54</v>
      </c>
      <c r="AJ8" s="156">
        <v>10491.43</v>
      </c>
      <c r="AK8" s="4">
        <f t="shared" si="0"/>
        <v>28137.11</v>
      </c>
      <c r="AL8" s="95">
        <v>38628.54</v>
      </c>
      <c r="AM8" s="3">
        <f t="shared" si="1"/>
        <v>13563.58</v>
      </c>
      <c r="AN8" s="4">
        <f t="shared" si="10"/>
        <v>41700.69</v>
      </c>
      <c r="AO8" s="3">
        <f t="shared" si="11"/>
        <v>1668.03</v>
      </c>
      <c r="AP8" s="3">
        <v>2</v>
      </c>
      <c r="AQ8" s="166">
        <f t="shared" si="12"/>
        <v>40030.660000000003</v>
      </c>
      <c r="AR8" s="170"/>
      <c r="AS8" s="176">
        <v>11322.5</v>
      </c>
      <c r="AT8" s="2">
        <v>50</v>
      </c>
      <c r="AU8" s="3">
        <f t="shared" si="13"/>
        <v>27112.5</v>
      </c>
      <c r="AV8" s="176">
        <f t="shared" si="14"/>
        <v>38435</v>
      </c>
      <c r="AW8" s="204">
        <v>13563.58</v>
      </c>
      <c r="AX8" s="176">
        <f t="shared" si="15"/>
        <v>24871.42</v>
      </c>
      <c r="AY8" s="176">
        <f t="shared" si="16"/>
        <v>24871.42</v>
      </c>
      <c r="AZ8" s="220">
        <v>38435</v>
      </c>
      <c r="BA8" s="229">
        <f>ROUND($AZ$5*AZ8/$AZ$30,2)</f>
        <v>13478.54</v>
      </c>
      <c r="BB8" s="3">
        <f t="shared" si="17"/>
        <v>38349.96</v>
      </c>
      <c r="BC8" s="3">
        <f t="shared" si="18"/>
        <v>1534</v>
      </c>
      <c r="BD8" s="3">
        <v>2</v>
      </c>
      <c r="BE8" s="4">
        <f t="shared" si="19"/>
        <v>36813.96</v>
      </c>
      <c r="BF8" s="241">
        <v>317.62</v>
      </c>
      <c r="BG8" s="299"/>
      <c r="BH8" s="299"/>
      <c r="BI8" s="308"/>
      <c r="BJ8" s="312"/>
    </row>
    <row r="9" spans="1:62" ht="16.5" hidden="1" customHeight="1" x14ac:dyDescent="0.25">
      <c r="A9" s="2" t="s">
        <v>70</v>
      </c>
      <c r="B9" s="2" t="s">
        <v>62</v>
      </c>
      <c r="C9" s="237" t="s">
        <v>71</v>
      </c>
      <c r="D9" s="233" t="s">
        <v>72</v>
      </c>
      <c r="E9" s="9" t="s">
        <v>73</v>
      </c>
      <c r="F9" s="9" t="s">
        <v>74</v>
      </c>
      <c r="G9" s="9" t="s">
        <v>75</v>
      </c>
      <c r="H9" s="13" t="s">
        <v>76</v>
      </c>
      <c r="I9" s="54" t="s">
        <v>77</v>
      </c>
      <c r="J9" s="61"/>
      <c r="K9" s="2"/>
      <c r="L9" s="2"/>
      <c r="M9" s="62"/>
      <c r="N9" s="126"/>
      <c r="O9" s="76"/>
      <c r="P9" s="76"/>
      <c r="Q9" s="127"/>
      <c r="R9" s="56">
        <v>11319.08</v>
      </c>
      <c r="S9" s="6">
        <v>98</v>
      </c>
      <c r="T9" s="3">
        <f t="shared" si="2"/>
        <v>52033.1</v>
      </c>
      <c r="U9" s="3">
        <f t="shared" si="3"/>
        <v>63352.18</v>
      </c>
      <c r="V9" s="4">
        <v>21517.23</v>
      </c>
      <c r="W9" s="4"/>
      <c r="X9" s="4">
        <f t="shared" si="4"/>
        <v>41834.949999999997</v>
      </c>
      <c r="Y9" s="32">
        <v>63352.18</v>
      </c>
      <c r="Z9" s="30">
        <f>ROUND($Z$5*Y9/$Y$30,2)</f>
        <v>19770.23</v>
      </c>
      <c r="AA9" s="4">
        <f t="shared" si="5"/>
        <v>61605.179999999993</v>
      </c>
      <c r="AB9" s="3">
        <f t="shared" si="6"/>
        <v>2464.21</v>
      </c>
      <c r="AC9" s="3">
        <v>2</v>
      </c>
      <c r="AD9" s="4">
        <f t="shared" si="7"/>
        <v>59138.97</v>
      </c>
      <c r="AE9" s="78"/>
      <c r="AF9" s="145">
        <v>11568.96</v>
      </c>
      <c r="AG9" s="6">
        <v>94</v>
      </c>
      <c r="AH9" s="3">
        <f t="shared" si="8"/>
        <v>49874.52</v>
      </c>
      <c r="AI9" s="4">
        <f t="shared" si="9"/>
        <v>61443.48</v>
      </c>
      <c r="AJ9" s="156">
        <v>19770.23</v>
      </c>
      <c r="AK9" s="4">
        <f>AI9-AJ9</f>
        <v>41673.25</v>
      </c>
      <c r="AL9" s="95">
        <v>61443.48</v>
      </c>
      <c r="AM9" s="3">
        <f t="shared" si="1"/>
        <v>21574.560000000001</v>
      </c>
      <c r="AN9" s="4">
        <f t="shared" si="10"/>
        <v>63247.81</v>
      </c>
      <c r="AO9" s="3">
        <f t="shared" si="11"/>
        <v>2529.91</v>
      </c>
      <c r="AP9" s="3">
        <v>2</v>
      </c>
      <c r="AQ9" s="166">
        <f t="shared" si="12"/>
        <v>60715.9</v>
      </c>
      <c r="AR9" s="170"/>
      <c r="AS9" s="176">
        <v>11322.5</v>
      </c>
      <c r="AT9" s="2">
        <v>79</v>
      </c>
      <c r="AU9" s="3">
        <f t="shared" si="13"/>
        <v>42837.75</v>
      </c>
      <c r="AV9" s="176">
        <f t="shared" si="14"/>
        <v>54160.25</v>
      </c>
      <c r="AW9" s="204">
        <v>21574.560000000001</v>
      </c>
      <c r="AX9" s="176">
        <f t="shared" si="15"/>
        <v>32585.69</v>
      </c>
      <c r="AY9" s="176">
        <f t="shared" si="16"/>
        <v>32585.69</v>
      </c>
      <c r="AZ9" s="220">
        <v>54160.25</v>
      </c>
      <c r="BA9" s="229">
        <f>ROUND($AZ$5*AZ9/$AZ$30,2)</f>
        <v>18993.14</v>
      </c>
      <c r="BB9" s="3">
        <f t="shared" si="17"/>
        <v>51578.83</v>
      </c>
      <c r="BC9" s="3">
        <f t="shared" si="18"/>
        <v>2063.15</v>
      </c>
      <c r="BD9" s="3">
        <v>2</v>
      </c>
      <c r="BE9" s="4">
        <f t="shared" si="19"/>
        <v>49513.68</v>
      </c>
      <c r="BF9" s="241">
        <v>317.62</v>
      </c>
      <c r="BG9" s="299"/>
      <c r="BH9" s="299"/>
      <c r="BI9" s="308"/>
      <c r="BJ9" s="312"/>
    </row>
    <row r="10" spans="1:62" ht="16.5" hidden="1" customHeight="1" x14ac:dyDescent="0.25">
      <c r="A10" s="2" t="s">
        <v>78</v>
      </c>
      <c r="B10" s="2" t="s">
        <v>62</v>
      </c>
      <c r="C10" s="237" t="s">
        <v>79</v>
      </c>
      <c r="D10" s="233" t="s">
        <v>80</v>
      </c>
      <c r="E10" s="9" t="s">
        <v>81</v>
      </c>
      <c r="F10" s="9" t="s">
        <v>82</v>
      </c>
      <c r="G10" s="240" t="s">
        <v>83</v>
      </c>
      <c r="H10" s="11" t="s">
        <v>84</v>
      </c>
      <c r="I10" s="55" t="s">
        <v>85</v>
      </c>
      <c r="J10" s="61"/>
      <c r="K10" s="2"/>
      <c r="L10" s="2"/>
      <c r="M10" s="62"/>
      <c r="N10" s="126"/>
      <c r="O10" s="76"/>
      <c r="P10" s="76"/>
      <c r="Q10" s="127"/>
      <c r="R10" s="56">
        <v>11319.08</v>
      </c>
      <c r="S10" s="6">
        <v>222</v>
      </c>
      <c r="T10" s="3">
        <f t="shared" si="2"/>
        <v>117870.9</v>
      </c>
      <c r="U10" s="3">
        <f t="shared" si="3"/>
        <v>129189.98</v>
      </c>
      <c r="V10" s="4">
        <v>39232.49</v>
      </c>
      <c r="W10" s="4"/>
      <c r="X10" s="4">
        <f t="shared" si="4"/>
        <v>89957.489999999991</v>
      </c>
      <c r="Y10" s="32">
        <v>129189.98</v>
      </c>
      <c r="Z10" s="30">
        <f>ROUND($Z$5*Y10/$Y$30,2)+0.01</f>
        <v>40316.15</v>
      </c>
      <c r="AA10" s="4">
        <f t="shared" si="5"/>
        <v>130273.63999999998</v>
      </c>
      <c r="AB10" s="3">
        <f t="shared" si="6"/>
        <v>5210.95</v>
      </c>
      <c r="AC10" s="3">
        <v>2</v>
      </c>
      <c r="AD10" s="4">
        <f t="shared" si="7"/>
        <v>125060.69</v>
      </c>
      <c r="AE10" s="78"/>
      <c r="AF10" s="145">
        <v>11568.96</v>
      </c>
      <c r="AG10" s="6">
        <v>198</v>
      </c>
      <c r="AH10" s="3">
        <f t="shared" si="8"/>
        <v>105054.84</v>
      </c>
      <c r="AI10" s="4">
        <f t="shared" si="9"/>
        <v>116623.8</v>
      </c>
      <c r="AJ10" s="156">
        <v>40316.15</v>
      </c>
      <c r="AK10" s="4">
        <f t="shared" ref="AK10:AK29" si="20">AI10-AJ10</f>
        <v>76307.649999999994</v>
      </c>
      <c r="AL10" s="95">
        <v>116623.8</v>
      </c>
      <c r="AM10" s="3">
        <f t="shared" si="1"/>
        <v>40949.949999999997</v>
      </c>
      <c r="AN10" s="4">
        <f t="shared" si="10"/>
        <v>117257.60000000001</v>
      </c>
      <c r="AO10" s="3">
        <f t="shared" si="11"/>
        <v>4690.3</v>
      </c>
      <c r="AP10" s="3">
        <v>2</v>
      </c>
      <c r="AQ10" s="166">
        <f t="shared" si="12"/>
        <v>112565.3</v>
      </c>
      <c r="AR10" s="170"/>
      <c r="AS10" s="176">
        <v>11322.5</v>
      </c>
      <c r="AT10" s="2">
        <v>173</v>
      </c>
      <c r="AU10" s="3">
        <f t="shared" si="13"/>
        <v>93809.25</v>
      </c>
      <c r="AV10" s="176">
        <f t="shared" si="14"/>
        <v>105131.75</v>
      </c>
      <c r="AW10" s="204">
        <v>40949.949999999997</v>
      </c>
      <c r="AX10" s="176">
        <f t="shared" si="15"/>
        <v>64181.8</v>
      </c>
      <c r="AY10" s="176">
        <f t="shared" si="16"/>
        <v>64181.8</v>
      </c>
      <c r="AZ10" s="220">
        <v>105131.75</v>
      </c>
      <c r="BA10" s="229">
        <f>ROUNDDOWN($AZ$5*AZ10/$AZ$30,2)</f>
        <v>36868.03</v>
      </c>
      <c r="BB10" s="3">
        <f t="shared" si="17"/>
        <v>101049.83</v>
      </c>
      <c r="BC10" s="3">
        <f t="shared" si="18"/>
        <v>4041.99</v>
      </c>
      <c r="BD10" s="3">
        <v>2</v>
      </c>
      <c r="BE10" s="4">
        <f t="shared" si="19"/>
        <v>97005.84</v>
      </c>
      <c r="BF10" s="241">
        <v>496.73</v>
      </c>
      <c r="BG10" s="299"/>
      <c r="BH10" s="299"/>
      <c r="BI10" s="308"/>
      <c r="BJ10" s="312"/>
    </row>
    <row r="11" spans="1:62" ht="16.5" hidden="1" customHeight="1" x14ac:dyDescent="0.25">
      <c r="A11" s="43" t="s">
        <v>86</v>
      </c>
      <c r="B11" s="2" t="s">
        <v>62</v>
      </c>
      <c r="C11" s="237" t="s">
        <v>87</v>
      </c>
      <c r="D11" s="233" t="s">
        <v>88</v>
      </c>
      <c r="E11" s="9" t="s">
        <v>89</v>
      </c>
      <c r="F11" s="9" t="s">
        <v>90</v>
      </c>
      <c r="G11" s="9" t="s">
        <v>91</v>
      </c>
      <c r="H11" s="10" t="s">
        <v>92</v>
      </c>
      <c r="I11" s="55" t="s">
        <v>93</v>
      </c>
      <c r="J11" s="61"/>
      <c r="K11" s="2"/>
      <c r="L11" s="2"/>
      <c r="M11" s="62"/>
      <c r="N11" s="126"/>
      <c r="O11" s="76"/>
      <c r="P11" s="76"/>
      <c r="Q11" s="127"/>
      <c r="R11" s="56">
        <v>11319.08</v>
      </c>
      <c r="S11" s="6">
        <v>60</v>
      </c>
      <c r="T11" s="3">
        <f t="shared" si="2"/>
        <v>31857</v>
      </c>
      <c r="U11" s="3">
        <f t="shared" si="3"/>
        <v>43176.08</v>
      </c>
      <c r="V11" s="4">
        <v>14270.08</v>
      </c>
      <c r="W11" s="4"/>
      <c r="X11" s="4">
        <f t="shared" si="4"/>
        <v>28906</v>
      </c>
      <c r="Y11" s="32">
        <v>43176.08</v>
      </c>
      <c r="Z11" s="30">
        <f>ROUND($Z$5*Y11/$Y$30,2)</f>
        <v>13473.9</v>
      </c>
      <c r="AA11" s="4">
        <f t="shared" si="5"/>
        <v>42379.9</v>
      </c>
      <c r="AB11" s="3">
        <f t="shared" si="6"/>
        <v>1695.2</v>
      </c>
      <c r="AC11" s="3">
        <v>2</v>
      </c>
      <c r="AD11" s="4">
        <f t="shared" si="7"/>
        <v>40682.699999999997</v>
      </c>
      <c r="AE11" s="78"/>
      <c r="AF11" s="145">
        <v>11568.96</v>
      </c>
      <c r="AG11" s="6">
        <v>51</v>
      </c>
      <c r="AH11" s="3">
        <f t="shared" si="8"/>
        <v>27059.58</v>
      </c>
      <c r="AI11" s="4">
        <f t="shared" si="9"/>
        <v>38628.54</v>
      </c>
      <c r="AJ11" s="156">
        <v>13473.9</v>
      </c>
      <c r="AK11" s="4">
        <f t="shared" si="20"/>
        <v>25154.639999999999</v>
      </c>
      <c r="AL11" s="95">
        <v>38628.54</v>
      </c>
      <c r="AM11" s="3">
        <f t="shared" si="1"/>
        <v>13563.58</v>
      </c>
      <c r="AN11" s="4">
        <f t="shared" si="10"/>
        <v>38718.22</v>
      </c>
      <c r="AO11" s="3">
        <f t="shared" si="11"/>
        <v>1548.73</v>
      </c>
      <c r="AP11" s="3">
        <v>2</v>
      </c>
      <c r="AQ11" s="166">
        <f t="shared" si="12"/>
        <v>37167.49</v>
      </c>
      <c r="AR11" s="170"/>
      <c r="AS11" s="176">
        <v>11322.5</v>
      </c>
      <c r="AT11" s="2">
        <v>65</v>
      </c>
      <c r="AU11" s="3">
        <f t="shared" si="13"/>
        <v>35246.25</v>
      </c>
      <c r="AV11" s="176">
        <f t="shared" si="14"/>
        <v>46568.75</v>
      </c>
      <c r="AW11" s="204">
        <v>13563.58</v>
      </c>
      <c r="AX11" s="176">
        <f t="shared" si="15"/>
        <v>33005.17</v>
      </c>
      <c r="AY11" s="176">
        <f t="shared" si="16"/>
        <v>33005.17</v>
      </c>
      <c r="AZ11" s="220">
        <v>46568.75</v>
      </c>
      <c r="BA11" s="229">
        <f>ROUND($AZ$5*AZ11/$AZ$30,2)</f>
        <v>16330.92</v>
      </c>
      <c r="BB11" s="3">
        <f t="shared" si="17"/>
        <v>49336.09</v>
      </c>
      <c r="BC11" s="3">
        <f t="shared" si="18"/>
        <v>1973.44</v>
      </c>
      <c r="BD11" s="3">
        <v>2</v>
      </c>
      <c r="BE11" s="4">
        <f t="shared" si="19"/>
        <v>47360.65</v>
      </c>
      <c r="BF11" s="241">
        <v>317.62</v>
      </c>
      <c r="BG11" s="299"/>
      <c r="BH11" s="299"/>
      <c r="BI11" s="308"/>
      <c r="BJ11" s="312"/>
    </row>
    <row r="12" spans="1:62" ht="16.5" hidden="1" customHeight="1" x14ac:dyDescent="0.25">
      <c r="A12" s="2" t="s">
        <v>94</v>
      </c>
      <c r="B12" s="2" t="s">
        <v>62</v>
      </c>
      <c r="C12" s="237" t="s">
        <v>95</v>
      </c>
      <c r="D12" s="233" t="s">
        <v>96</v>
      </c>
      <c r="E12" s="9" t="s">
        <v>97</v>
      </c>
      <c r="F12" s="9" t="s">
        <v>98</v>
      </c>
      <c r="G12" s="233" t="s">
        <v>99</v>
      </c>
      <c r="H12" s="11" t="s">
        <v>100</v>
      </c>
      <c r="I12" s="55" t="s">
        <v>101</v>
      </c>
      <c r="J12" s="61"/>
      <c r="K12" s="2"/>
      <c r="L12" s="2"/>
      <c r="M12" s="62"/>
      <c r="N12" s="126"/>
      <c r="O12" s="76"/>
      <c r="P12" s="76"/>
      <c r="Q12" s="127"/>
      <c r="R12" s="56">
        <v>11319.08</v>
      </c>
      <c r="S12" s="6">
        <v>179</v>
      </c>
      <c r="T12" s="3">
        <f t="shared" si="2"/>
        <v>95040.05</v>
      </c>
      <c r="U12" s="3">
        <f t="shared" si="3"/>
        <v>106359.13</v>
      </c>
      <c r="V12" s="4">
        <v>28281.24</v>
      </c>
      <c r="W12" s="4"/>
      <c r="X12" s="4">
        <f t="shared" si="4"/>
        <v>78077.89</v>
      </c>
      <c r="Y12" s="32">
        <v>106359.13</v>
      </c>
      <c r="Z12" s="30">
        <f>ROUND($Z$5*Y12/$Y$30,2)</f>
        <v>33191.35</v>
      </c>
      <c r="AA12" s="4">
        <f t="shared" si="5"/>
        <v>111269.23999999999</v>
      </c>
      <c r="AB12" s="3">
        <f t="shared" si="6"/>
        <v>4450.7700000000004</v>
      </c>
      <c r="AC12" s="3">
        <v>2</v>
      </c>
      <c r="AD12" s="4">
        <f t="shared" si="7"/>
        <v>106816.47</v>
      </c>
      <c r="AE12" s="78"/>
      <c r="AF12" s="145">
        <v>11568.96</v>
      </c>
      <c r="AG12" s="6">
        <v>202</v>
      </c>
      <c r="AH12" s="3">
        <f t="shared" si="8"/>
        <v>107177.16</v>
      </c>
      <c r="AI12" s="4">
        <f t="shared" si="9"/>
        <v>118746.12</v>
      </c>
      <c r="AJ12" s="156">
        <v>33191.35</v>
      </c>
      <c r="AK12" s="4">
        <f t="shared" si="20"/>
        <v>85554.76999999999</v>
      </c>
      <c r="AL12" s="95">
        <v>118746.12</v>
      </c>
      <c r="AM12" s="3">
        <f t="shared" si="1"/>
        <v>41695.15</v>
      </c>
      <c r="AN12" s="4">
        <f t="shared" si="10"/>
        <v>127249.92</v>
      </c>
      <c r="AO12" s="3">
        <f t="shared" si="11"/>
        <v>5090</v>
      </c>
      <c r="AP12" s="3">
        <v>2</v>
      </c>
      <c r="AQ12" s="166">
        <f t="shared" si="12"/>
        <v>122157.92</v>
      </c>
      <c r="AR12" s="170"/>
      <c r="AS12" s="176">
        <v>11322.5</v>
      </c>
      <c r="AT12" s="2">
        <v>217</v>
      </c>
      <c r="AU12" s="3">
        <f t="shared" si="13"/>
        <v>117668.25</v>
      </c>
      <c r="AV12" s="176">
        <f t="shared" si="14"/>
        <v>128990.75</v>
      </c>
      <c r="AW12" s="204">
        <v>41695.15</v>
      </c>
      <c r="AX12" s="176">
        <f t="shared" si="15"/>
        <v>87295.6</v>
      </c>
      <c r="AY12" s="176">
        <f t="shared" si="16"/>
        <v>87295.6</v>
      </c>
      <c r="AZ12" s="220">
        <v>128990.75</v>
      </c>
      <c r="BA12" s="229">
        <f>ROUND($AZ$5*AZ12/$AZ$30,2)</f>
        <v>45235.01</v>
      </c>
      <c r="BB12" s="3">
        <f t="shared" si="17"/>
        <v>132530.60999999999</v>
      </c>
      <c r="BC12" s="3">
        <f t="shared" si="18"/>
        <v>5301.22</v>
      </c>
      <c r="BD12" s="3">
        <v>2</v>
      </c>
      <c r="BE12" s="4">
        <f t="shared" si="19"/>
        <v>127227.39</v>
      </c>
      <c r="BF12" s="241">
        <v>623.07000000000005</v>
      </c>
      <c r="BG12" s="299"/>
      <c r="BH12" s="299"/>
      <c r="BI12" s="308"/>
      <c r="BJ12" s="312"/>
    </row>
    <row r="13" spans="1:62" ht="16.5" hidden="1" customHeight="1" x14ac:dyDescent="0.25">
      <c r="A13" s="2" t="s">
        <v>102</v>
      </c>
      <c r="B13" s="2" t="s">
        <v>62</v>
      </c>
      <c r="C13" s="237" t="s">
        <v>103</v>
      </c>
      <c r="D13" s="233" t="s">
        <v>104</v>
      </c>
      <c r="E13" s="9" t="s">
        <v>105</v>
      </c>
      <c r="F13" s="9" t="s">
        <v>106</v>
      </c>
      <c r="G13" s="9" t="s">
        <v>107</v>
      </c>
      <c r="H13" s="11" t="s">
        <v>108</v>
      </c>
      <c r="I13" s="55" t="s">
        <v>109</v>
      </c>
      <c r="J13" s="61"/>
      <c r="K13" s="2"/>
      <c r="L13" s="2"/>
      <c r="M13" s="62"/>
      <c r="N13" s="126"/>
      <c r="O13" s="76"/>
      <c r="P13" s="76"/>
      <c r="Q13" s="127"/>
      <c r="R13" s="56">
        <v>11319.08</v>
      </c>
      <c r="S13" s="6">
        <v>148</v>
      </c>
      <c r="T13" s="3">
        <f t="shared" si="2"/>
        <v>78580.600000000006</v>
      </c>
      <c r="U13" s="3">
        <f t="shared" si="3"/>
        <v>89899.680000000008</v>
      </c>
      <c r="V13" s="4">
        <v>28603.34</v>
      </c>
      <c r="W13" s="4"/>
      <c r="X13" s="4">
        <f t="shared" si="4"/>
        <v>61296.340000000011</v>
      </c>
      <c r="Y13" s="32">
        <v>89899.680000000008</v>
      </c>
      <c r="Z13" s="30">
        <f>ROUND($Z$5*Y13/$Y$30,2)</f>
        <v>28054.87</v>
      </c>
      <c r="AA13" s="4">
        <f t="shared" si="5"/>
        <v>89351.21</v>
      </c>
      <c r="AB13" s="3">
        <f t="shared" si="6"/>
        <v>3574.05</v>
      </c>
      <c r="AC13" s="3">
        <v>2</v>
      </c>
      <c r="AD13" s="4">
        <f t="shared" si="7"/>
        <v>85775.16</v>
      </c>
      <c r="AE13" s="78"/>
      <c r="AF13" s="145">
        <v>11568.96</v>
      </c>
      <c r="AG13" s="6">
        <v>152</v>
      </c>
      <c r="AH13" s="3">
        <f t="shared" si="8"/>
        <v>80648.160000000003</v>
      </c>
      <c r="AI13" s="4">
        <f t="shared" si="9"/>
        <v>92217.12</v>
      </c>
      <c r="AJ13" s="156">
        <v>28054.87</v>
      </c>
      <c r="AK13" s="4">
        <f t="shared" si="20"/>
        <v>64162.25</v>
      </c>
      <c r="AL13" s="95">
        <v>92217.12</v>
      </c>
      <c r="AM13" s="3">
        <f t="shared" si="1"/>
        <v>32380.06</v>
      </c>
      <c r="AN13" s="4">
        <f t="shared" si="10"/>
        <v>96542.31</v>
      </c>
      <c r="AO13" s="3">
        <f t="shared" si="11"/>
        <v>3861.69</v>
      </c>
      <c r="AP13" s="3">
        <v>2</v>
      </c>
      <c r="AQ13" s="166">
        <f t="shared" si="12"/>
        <v>92678.62</v>
      </c>
      <c r="AR13" s="170"/>
      <c r="AS13" s="176">
        <v>11322.5</v>
      </c>
      <c r="AT13" s="2">
        <v>137</v>
      </c>
      <c r="AU13" s="3">
        <f t="shared" si="13"/>
        <v>74288.25</v>
      </c>
      <c r="AV13" s="176">
        <f t="shared" si="14"/>
        <v>85610.75</v>
      </c>
      <c r="AW13" s="204">
        <v>32380.06</v>
      </c>
      <c r="AX13" s="176">
        <f t="shared" si="15"/>
        <v>53230.69</v>
      </c>
      <c r="AY13" s="176">
        <f t="shared" si="16"/>
        <v>53230.69</v>
      </c>
      <c r="AZ13" s="220">
        <v>85610.75</v>
      </c>
      <c r="BA13" s="229">
        <f>ROUND($AZ$5*AZ13/$AZ$30,2)</f>
        <v>30022.33</v>
      </c>
      <c r="BB13" s="3">
        <f t="shared" si="17"/>
        <v>83253.02</v>
      </c>
      <c r="BC13" s="3">
        <f t="shared" si="18"/>
        <v>3330.12</v>
      </c>
      <c r="BD13" s="3">
        <v>2</v>
      </c>
      <c r="BE13" s="4">
        <f t="shared" si="19"/>
        <v>79920.899999999994</v>
      </c>
      <c r="BF13" s="241">
        <v>393.36</v>
      </c>
      <c r="BG13" s="299"/>
      <c r="BH13" s="299"/>
      <c r="BI13" s="308"/>
      <c r="BJ13" s="312"/>
    </row>
    <row r="14" spans="1:62" s="19" customFormat="1" ht="16.5" hidden="1" customHeight="1" thickBot="1" x14ac:dyDescent="0.3">
      <c r="A14" s="177" t="s">
        <v>110</v>
      </c>
      <c r="B14" s="177" t="s">
        <v>62</v>
      </c>
      <c r="C14" s="238" t="s">
        <v>111</v>
      </c>
      <c r="D14" s="179" t="s">
        <v>112</v>
      </c>
      <c r="E14" s="179" t="s">
        <v>113</v>
      </c>
      <c r="F14" s="178" t="s">
        <v>114</v>
      </c>
      <c r="G14" s="178" t="s">
        <v>115</v>
      </c>
      <c r="H14" s="180" t="s">
        <v>116</v>
      </c>
      <c r="I14" s="181" t="s">
        <v>117</v>
      </c>
      <c r="J14" s="182"/>
      <c r="K14" s="177"/>
      <c r="L14" s="177"/>
      <c r="M14" s="183"/>
      <c r="N14" s="184"/>
      <c r="O14" s="185"/>
      <c r="P14" s="185"/>
      <c r="Q14" s="186"/>
      <c r="R14" s="187">
        <v>0</v>
      </c>
      <c r="S14" s="188">
        <v>0</v>
      </c>
      <c r="T14" s="189"/>
      <c r="U14" s="189"/>
      <c r="V14" s="190"/>
      <c r="W14" s="190"/>
      <c r="X14" s="190"/>
      <c r="Y14" s="191"/>
      <c r="Z14" s="192"/>
      <c r="AA14" s="190"/>
      <c r="AB14" s="193"/>
      <c r="AC14" s="193"/>
      <c r="AD14" s="190"/>
      <c r="AE14" s="194"/>
      <c r="AF14" s="146">
        <v>11568.96</v>
      </c>
      <c r="AG14" s="88">
        <v>0</v>
      </c>
      <c r="AH14" s="109">
        <f t="shared" si="8"/>
        <v>0</v>
      </c>
      <c r="AI14" s="89">
        <f t="shared" si="9"/>
        <v>11568.96</v>
      </c>
      <c r="AJ14" s="157">
        <v>0</v>
      </c>
      <c r="AK14" s="89">
        <f t="shared" si="20"/>
        <v>11568.96</v>
      </c>
      <c r="AL14" s="111">
        <v>11568.96</v>
      </c>
      <c r="AM14" s="112">
        <f t="shared" si="1"/>
        <v>4062.19</v>
      </c>
      <c r="AN14" s="89">
        <f t="shared" si="10"/>
        <v>15631.15</v>
      </c>
      <c r="AO14" s="112">
        <f t="shared" si="11"/>
        <v>625.25</v>
      </c>
      <c r="AP14" s="112">
        <v>2</v>
      </c>
      <c r="AQ14" s="167">
        <f t="shared" si="12"/>
        <v>15003.9</v>
      </c>
      <c r="AR14" s="195"/>
      <c r="AS14" s="212">
        <v>0</v>
      </c>
      <c r="AT14" s="201">
        <v>0</v>
      </c>
      <c r="AU14" s="201">
        <v>0</v>
      </c>
      <c r="AV14" s="201">
        <v>0</v>
      </c>
      <c r="AW14" s="207">
        <v>4062.19</v>
      </c>
      <c r="AX14" s="208">
        <f>AV14-AW14</f>
        <v>-4062.19</v>
      </c>
      <c r="AY14" s="201">
        <v>0</v>
      </c>
      <c r="AZ14" s="223">
        <v>0</v>
      </c>
      <c r="BA14" s="205">
        <f>ROUND($AZ$5*AZ14/$AZ$30,2)</f>
        <v>0</v>
      </c>
      <c r="BB14" s="201"/>
      <c r="BC14" s="196"/>
      <c r="BD14" s="196"/>
      <c r="BE14" s="196"/>
      <c r="BF14" s="241">
        <v>317.62</v>
      </c>
      <c r="BG14" s="300"/>
      <c r="BH14" s="300"/>
      <c r="BI14" s="309"/>
      <c r="BJ14" s="313"/>
    </row>
    <row r="15" spans="1:62" s="19" customFormat="1" ht="16.5" hidden="1" customHeight="1" thickTop="1" x14ac:dyDescent="0.25">
      <c r="A15" s="246"/>
      <c r="B15" s="246"/>
      <c r="C15" s="247"/>
      <c r="D15" s="248"/>
      <c r="E15" s="248"/>
      <c r="F15" s="246"/>
      <c r="G15" s="246"/>
      <c r="H15" s="249"/>
      <c r="I15" s="250"/>
      <c r="J15" s="251"/>
      <c r="K15" s="246"/>
      <c r="L15" s="246"/>
      <c r="M15" s="252"/>
      <c r="N15" s="253"/>
      <c r="O15" s="254"/>
      <c r="P15" s="254"/>
      <c r="Q15" s="255"/>
      <c r="R15" s="256"/>
      <c r="S15" s="257"/>
      <c r="T15" s="258"/>
      <c r="U15" s="258"/>
      <c r="V15" s="259"/>
      <c r="W15" s="259"/>
      <c r="X15" s="259"/>
      <c r="Y15" s="260"/>
      <c r="Z15" s="261"/>
      <c r="AA15" s="259"/>
      <c r="AB15" s="262"/>
      <c r="AC15" s="262"/>
      <c r="AD15" s="259"/>
      <c r="AE15" s="242"/>
      <c r="AF15" s="263"/>
      <c r="AG15" s="264"/>
      <c r="AH15" s="262"/>
      <c r="AI15" s="259"/>
      <c r="AJ15" s="265"/>
      <c r="AK15" s="259"/>
      <c r="AL15" s="266"/>
      <c r="AM15" s="262"/>
      <c r="AN15" s="259"/>
      <c r="AO15" s="262"/>
      <c r="AP15" s="262"/>
      <c r="AQ15" s="267"/>
      <c r="AR15" s="267"/>
      <c r="AS15" s="268"/>
      <c r="AT15" s="262"/>
      <c r="AU15" s="269"/>
      <c r="AV15" s="269"/>
      <c r="AW15" s="270"/>
      <c r="AX15" s="271"/>
      <c r="AY15" s="262"/>
      <c r="AZ15" s="272"/>
      <c r="BA15" s="273"/>
      <c r="BB15" s="262"/>
      <c r="BC15" s="246"/>
      <c r="BD15" s="246"/>
      <c r="BE15" s="246"/>
      <c r="BF15" s="243">
        <f>SUM(BF6:BF14)</f>
        <v>3418.88</v>
      </c>
      <c r="BG15" s="301"/>
      <c r="BH15" s="301"/>
      <c r="BI15" s="310"/>
      <c r="BJ15" s="327"/>
    </row>
    <row r="16" spans="1:62" ht="16.5" customHeight="1" x14ac:dyDescent="0.25">
      <c r="A16" s="65" t="s">
        <v>118</v>
      </c>
      <c r="B16" s="140" t="s">
        <v>119</v>
      </c>
      <c r="C16" s="66" t="s">
        <v>120</v>
      </c>
      <c r="D16" s="234" t="s">
        <v>121</v>
      </c>
      <c r="E16" s="66"/>
      <c r="F16" s="66" t="s">
        <v>122</v>
      </c>
      <c r="G16" s="66" t="s">
        <v>123</v>
      </c>
      <c r="H16" s="67" t="s">
        <v>124</v>
      </c>
      <c r="I16" s="68" t="s">
        <v>125</v>
      </c>
      <c r="J16" s="69">
        <v>1487.9</v>
      </c>
      <c r="K16" s="65">
        <f>ROUND(J16*4%,2)</f>
        <v>59.52</v>
      </c>
      <c r="L16" s="5">
        <v>2</v>
      </c>
      <c r="M16" s="77">
        <f>J16-K16-L16</f>
        <v>1426.38</v>
      </c>
      <c r="N16" s="128">
        <v>860.15</v>
      </c>
      <c r="O16" s="129">
        <f>ROUND(N16*4%,2)</f>
        <v>34.409999999999997</v>
      </c>
      <c r="P16" s="129">
        <v>2</v>
      </c>
      <c r="Q16" s="136">
        <f t="shared" ref="Q16:Q28" si="21">N16-O16-P16</f>
        <v>823.74</v>
      </c>
      <c r="R16" s="70">
        <v>11319.08</v>
      </c>
      <c r="S16" s="7">
        <v>30</v>
      </c>
      <c r="T16" s="5">
        <f t="shared" si="2"/>
        <v>15928.5</v>
      </c>
      <c r="U16" s="5">
        <f>R16+T16</f>
        <v>27247.58</v>
      </c>
      <c r="V16" s="8">
        <v>9595.34</v>
      </c>
      <c r="W16" s="8"/>
      <c r="X16" s="8">
        <f t="shared" si="4"/>
        <v>17652.240000000002</v>
      </c>
      <c r="Y16" s="32">
        <v>27247.58</v>
      </c>
      <c r="Z16" s="71">
        <f>ROUND($Z$5*Y16/$Y$30,2)</f>
        <v>8503.1200000000008</v>
      </c>
      <c r="AA16" s="8">
        <f t="shared" si="5"/>
        <v>26155.360000000001</v>
      </c>
      <c r="AB16" s="5">
        <f t="shared" si="6"/>
        <v>1046.21</v>
      </c>
      <c r="AC16" s="5">
        <v>2</v>
      </c>
      <c r="AD16" s="8">
        <f t="shared" si="7"/>
        <v>25107.15</v>
      </c>
      <c r="AE16" s="78"/>
      <c r="AF16" s="147">
        <v>11568.96</v>
      </c>
      <c r="AG16" s="81">
        <v>27</v>
      </c>
      <c r="AH16" s="5">
        <f t="shared" si="8"/>
        <v>14325.66</v>
      </c>
      <c r="AI16" s="8">
        <f t="shared" si="9"/>
        <v>25894.62</v>
      </c>
      <c r="AJ16" s="158">
        <v>8503.1200000000008</v>
      </c>
      <c r="AK16" s="8">
        <f t="shared" si="20"/>
        <v>17391.5</v>
      </c>
      <c r="AL16" s="110">
        <v>25894.62</v>
      </c>
      <c r="AM16" s="5">
        <f t="shared" ref="AM16:AM29" si="22">ROUND($AM$5*AL16/$AL$30,2)</f>
        <v>9092.34</v>
      </c>
      <c r="AN16" s="8">
        <f t="shared" si="10"/>
        <v>26483.84</v>
      </c>
      <c r="AO16" s="5">
        <f t="shared" si="11"/>
        <v>1059.3499999999999</v>
      </c>
      <c r="AP16" s="5">
        <v>2</v>
      </c>
      <c r="AQ16" s="48">
        <f t="shared" si="12"/>
        <v>25422.49</v>
      </c>
      <c r="AR16" s="171"/>
      <c r="AS16" s="211">
        <v>0</v>
      </c>
      <c r="AT16" s="66">
        <v>16</v>
      </c>
      <c r="AU16" s="3">
        <f t="shared" si="13"/>
        <v>8676</v>
      </c>
      <c r="AV16" s="176">
        <f t="shared" si="14"/>
        <v>8676</v>
      </c>
      <c r="AW16" s="213">
        <v>9092.34</v>
      </c>
      <c r="AX16" s="226">
        <f t="shared" si="15"/>
        <v>-416.34</v>
      </c>
      <c r="AY16" s="211">
        <v>0</v>
      </c>
      <c r="AZ16" s="224">
        <v>0</v>
      </c>
      <c r="BA16" s="227">
        <f t="shared" ref="BA16:BA25" si="23">ROUND($AZ$5*AZ16/$AZ$30,2)</f>
        <v>0</v>
      </c>
      <c r="BB16" s="211"/>
      <c r="BC16" s="219"/>
      <c r="BD16" s="219"/>
      <c r="BE16" s="219"/>
      <c r="BF16" s="244">
        <v>317.62</v>
      </c>
      <c r="BG16" s="304">
        <v>4737.66</v>
      </c>
      <c r="BH16" s="302">
        <f>ROUND(BG16*4%,2)</f>
        <v>189.51</v>
      </c>
      <c r="BI16" s="311">
        <v>2</v>
      </c>
      <c r="BJ16" s="328">
        <f>ROUND(BG16-BH16-BI16,2)</f>
        <v>4546.1499999999996</v>
      </c>
    </row>
    <row r="17" spans="1:62" ht="16.5" customHeight="1" x14ac:dyDescent="0.25">
      <c r="A17" s="2" t="s">
        <v>61</v>
      </c>
      <c r="B17" s="2" t="s">
        <v>62</v>
      </c>
      <c r="C17" s="9" t="s">
        <v>126</v>
      </c>
      <c r="D17" s="235" t="s">
        <v>127</v>
      </c>
      <c r="E17" s="9" t="s">
        <v>65</v>
      </c>
      <c r="F17" s="9" t="s">
        <v>66</v>
      </c>
      <c r="G17" s="9" t="s">
        <v>67</v>
      </c>
      <c r="H17" s="11" t="s">
        <v>68</v>
      </c>
      <c r="I17" s="55" t="s">
        <v>69</v>
      </c>
      <c r="J17" s="63">
        <v>331.59</v>
      </c>
      <c r="K17" s="2">
        <f t="shared" ref="K17:K28" si="24">ROUND(J17*4%,2)</f>
        <v>13.26</v>
      </c>
      <c r="L17" s="3">
        <v>2</v>
      </c>
      <c r="M17" s="64">
        <f t="shared" ref="M17:M28" si="25">J17-K17-L17</f>
        <v>316.33</v>
      </c>
      <c r="N17" s="128">
        <v>212.43</v>
      </c>
      <c r="O17" s="129">
        <f>ROUND(N17*4%,2)</f>
        <v>8.5</v>
      </c>
      <c r="P17" s="76">
        <v>2</v>
      </c>
      <c r="Q17" s="130">
        <f t="shared" si="21"/>
        <v>201.93</v>
      </c>
      <c r="R17" s="59">
        <v>0</v>
      </c>
      <c r="S17" s="21">
        <v>0</v>
      </c>
      <c r="T17" s="20">
        <f t="shared" si="2"/>
        <v>0</v>
      </c>
      <c r="U17" s="22">
        <f t="shared" ref="U17:U22" si="26">R17+T17</f>
        <v>0</v>
      </c>
      <c r="V17" s="23"/>
      <c r="W17" s="23"/>
      <c r="X17" s="23">
        <f t="shared" si="4"/>
        <v>0</v>
      </c>
      <c r="Y17" s="33"/>
      <c r="Z17" s="31"/>
      <c r="AA17" s="23"/>
      <c r="AB17" s="20">
        <f t="shared" si="6"/>
        <v>0</v>
      </c>
      <c r="AC17" s="20"/>
      <c r="AD17" s="23">
        <f t="shared" si="7"/>
        <v>0</v>
      </c>
      <c r="AE17" s="78"/>
      <c r="AF17" s="148">
        <v>0</v>
      </c>
      <c r="AG17" s="80">
        <v>9</v>
      </c>
      <c r="AH17" s="3">
        <f t="shared" si="8"/>
        <v>4775.22</v>
      </c>
      <c r="AI17" s="4">
        <f t="shared" si="9"/>
        <v>4775.22</v>
      </c>
      <c r="AJ17" s="159">
        <v>0</v>
      </c>
      <c r="AK17" s="4">
        <f t="shared" si="20"/>
        <v>4775.22</v>
      </c>
      <c r="AL17" s="95">
        <v>0</v>
      </c>
      <c r="AM17" s="107">
        <f t="shared" si="22"/>
        <v>0</v>
      </c>
      <c r="AN17" s="4">
        <f t="shared" si="10"/>
        <v>4775.22</v>
      </c>
      <c r="AO17" s="3">
        <f t="shared" si="11"/>
        <v>191.01</v>
      </c>
      <c r="AP17" s="3">
        <v>2</v>
      </c>
      <c r="AQ17" s="166">
        <f t="shared" si="12"/>
        <v>4582.21</v>
      </c>
      <c r="AR17" s="170"/>
      <c r="AS17" s="202">
        <v>0</v>
      </c>
      <c r="AT17" s="202">
        <v>0</v>
      </c>
      <c r="AU17" s="202">
        <v>0</v>
      </c>
      <c r="AV17" s="202">
        <v>0</v>
      </c>
      <c r="AW17" s="202">
        <v>0</v>
      </c>
      <c r="AX17" s="202">
        <v>0</v>
      </c>
      <c r="AY17" s="202">
        <v>0</v>
      </c>
      <c r="AZ17" s="225">
        <v>0</v>
      </c>
      <c r="BA17" s="206">
        <f t="shared" si="23"/>
        <v>0</v>
      </c>
      <c r="BB17" s="202"/>
      <c r="BC17" s="197"/>
      <c r="BD17" s="197"/>
      <c r="BE17" s="197"/>
      <c r="BF17" s="244">
        <v>772.37</v>
      </c>
      <c r="BG17" s="304">
        <v>3295.77</v>
      </c>
      <c r="BH17" s="302">
        <f t="shared" ref="BH17:BH28" si="27">ROUND(BG17*4%,2)</f>
        <v>131.83000000000001</v>
      </c>
      <c r="BI17" s="311">
        <v>2</v>
      </c>
      <c r="BJ17" s="328">
        <f t="shared" ref="BJ17:BJ28" si="28">ROUND(BG17-BH17-BI17,2)</f>
        <v>3161.94</v>
      </c>
    </row>
    <row r="18" spans="1:62" x14ac:dyDescent="0.25">
      <c r="A18" s="2" t="s">
        <v>78</v>
      </c>
      <c r="B18" s="2" t="s">
        <v>62</v>
      </c>
      <c r="C18" s="9" t="s">
        <v>128</v>
      </c>
      <c r="D18" s="233" t="s">
        <v>129</v>
      </c>
      <c r="E18" s="9" t="s">
        <v>81</v>
      </c>
      <c r="F18" s="9" t="s">
        <v>82</v>
      </c>
      <c r="G18" s="9" t="s">
        <v>83</v>
      </c>
      <c r="H18" s="11" t="s">
        <v>130</v>
      </c>
      <c r="I18" s="55" t="s">
        <v>85</v>
      </c>
      <c r="J18" s="63">
        <v>408.11</v>
      </c>
      <c r="K18" s="2">
        <f t="shared" si="24"/>
        <v>16.32</v>
      </c>
      <c r="L18" s="3">
        <v>2</v>
      </c>
      <c r="M18" s="64">
        <f t="shared" si="25"/>
        <v>389.79</v>
      </c>
      <c r="N18" s="128">
        <v>237.43</v>
      </c>
      <c r="O18" s="129">
        <f t="shared" ref="O18:O28" si="29">ROUND(N18*4%,2)</f>
        <v>9.5</v>
      </c>
      <c r="P18" s="76">
        <v>2</v>
      </c>
      <c r="Q18" s="130">
        <f t="shared" si="21"/>
        <v>225.93</v>
      </c>
      <c r="R18" s="58">
        <v>11319.08</v>
      </c>
      <c r="S18" s="6">
        <v>28</v>
      </c>
      <c r="T18" s="3">
        <f t="shared" si="2"/>
        <v>14866.6</v>
      </c>
      <c r="U18" s="5">
        <f t="shared" si="26"/>
        <v>26185.68</v>
      </c>
      <c r="V18" s="4">
        <v>8193.6</v>
      </c>
      <c r="W18" s="4"/>
      <c r="X18" s="4">
        <f t="shared" si="4"/>
        <v>17992.080000000002</v>
      </c>
      <c r="Y18" s="32">
        <v>26185.68</v>
      </c>
      <c r="Z18" s="30">
        <f t="shared" ref="Z18:Z25" si="30">ROUND($Z$5*Y18/$Y$30,2)</f>
        <v>8171.73</v>
      </c>
      <c r="AA18" s="4">
        <f t="shared" si="5"/>
        <v>26163.81</v>
      </c>
      <c r="AB18" s="3">
        <f t="shared" si="6"/>
        <v>1046.55</v>
      </c>
      <c r="AC18" s="3">
        <v>2</v>
      </c>
      <c r="AD18" s="4">
        <f t="shared" si="7"/>
        <v>25115.26</v>
      </c>
      <c r="AE18" s="78"/>
      <c r="AF18" s="149">
        <v>11568.96</v>
      </c>
      <c r="AG18" s="79">
        <v>23</v>
      </c>
      <c r="AH18" s="3">
        <f t="shared" si="8"/>
        <v>12203.34</v>
      </c>
      <c r="AI18" s="4">
        <f t="shared" si="9"/>
        <v>23772.3</v>
      </c>
      <c r="AJ18" s="156">
        <v>8171.73</v>
      </c>
      <c r="AK18" s="4">
        <f t="shared" si="20"/>
        <v>15600.57</v>
      </c>
      <c r="AL18" s="95">
        <v>23772.3</v>
      </c>
      <c r="AM18" s="3">
        <f t="shared" si="22"/>
        <v>8347.1299999999992</v>
      </c>
      <c r="AN18" s="4">
        <f t="shared" si="10"/>
        <v>23947.7</v>
      </c>
      <c r="AO18" s="3">
        <f t="shared" si="11"/>
        <v>957.91</v>
      </c>
      <c r="AP18" s="3">
        <v>2</v>
      </c>
      <c r="AQ18" s="166">
        <f t="shared" si="12"/>
        <v>22987.79</v>
      </c>
      <c r="AR18" s="170"/>
      <c r="AS18" s="176">
        <v>11322.5</v>
      </c>
      <c r="AT18" s="2">
        <v>21</v>
      </c>
      <c r="AU18" s="3">
        <f t="shared" si="13"/>
        <v>11387.25</v>
      </c>
      <c r="AV18" s="176">
        <f t="shared" si="14"/>
        <v>22709.75</v>
      </c>
      <c r="AW18" s="204">
        <v>8347.1299999999992</v>
      </c>
      <c r="AX18" s="176">
        <f t="shared" si="15"/>
        <v>14362.62</v>
      </c>
      <c r="AY18" s="176">
        <f t="shared" ref="AY18:AY27" si="31">ROUND(AX18,2)</f>
        <v>14362.62</v>
      </c>
      <c r="AZ18" s="221">
        <v>22709.75</v>
      </c>
      <c r="BA18" s="229">
        <f t="shared" si="23"/>
        <v>7963.95</v>
      </c>
      <c r="BB18" s="3">
        <f t="shared" ref="BB18:BB27" si="32">ROUND(AY18+BA18,2)</f>
        <v>22326.57</v>
      </c>
      <c r="BC18" s="3">
        <f t="shared" ref="BC18:BC27" si="33">ROUND(BB18*4%,2)</f>
        <v>893.06</v>
      </c>
      <c r="BD18" s="3">
        <v>2</v>
      </c>
      <c r="BE18" s="4">
        <f t="shared" ref="BE18:BE27" si="34">ROUND(BB18-BC18-BD18,2)</f>
        <v>21431.51</v>
      </c>
      <c r="BF18" s="244">
        <v>792.47</v>
      </c>
      <c r="BG18" s="304">
        <v>2883.8</v>
      </c>
      <c r="BH18" s="302">
        <f t="shared" si="27"/>
        <v>115.35</v>
      </c>
      <c r="BI18" s="311">
        <v>2</v>
      </c>
      <c r="BJ18" s="328">
        <f t="shared" si="28"/>
        <v>2766.45</v>
      </c>
    </row>
    <row r="19" spans="1:62" x14ac:dyDescent="0.25">
      <c r="A19" s="2" t="s">
        <v>78</v>
      </c>
      <c r="B19" s="2" t="s">
        <v>62</v>
      </c>
      <c r="C19" s="9" t="s">
        <v>131</v>
      </c>
      <c r="D19" s="233" t="s">
        <v>132</v>
      </c>
      <c r="E19" s="9"/>
      <c r="F19" s="9" t="s">
        <v>133</v>
      </c>
      <c r="G19" s="9" t="s">
        <v>134</v>
      </c>
      <c r="H19" s="11" t="s">
        <v>135</v>
      </c>
      <c r="I19" s="55" t="s">
        <v>207</v>
      </c>
      <c r="J19" s="63">
        <v>1045.78</v>
      </c>
      <c r="K19" s="2">
        <f t="shared" si="24"/>
        <v>41.83</v>
      </c>
      <c r="L19" s="3">
        <v>2</v>
      </c>
      <c r="M19" s="64">
        <f t="shared" si="25"/>
        <v>1001.9499999999999</v>
      </c>
      <c r="N19" s="128">
        <v>762.26</v>
      </c>
      <c r="O19" s="129">
        <f t="shared" si="29"/>
        <v>30.49</v>
      </c>
      <c r="P19" s="76">
        <v>2</v>
      </c>
      <c r="Q19" s="130">
        <f t="shared" si="21"/>
        <v>729.77</v>
      </c>
      <c r="R19" s="58">
        <v>11319.08</v>
      </c>
      <c r="S19" s="6">
        <v>70</v>
      </c>
      <c r="T19" s="3">
        <f t="shared" si="2"/>
        <v>37166.5</v>
      </c>
      <c r="U19" s="5">
        <f t="shared" si="26"/>
        <v>48485.58</v>
      </c>
      <c r="V19" s="4">
        <v>13956.32</v>
      </c>
      <c r="W19" s="4"/>
      <c r="X19" s="4">
        <f t="shared" si="4"/>
        <v>34529.26</v>
      </c>
      <c r="Y19" s="32">
        <v>48485.58</v>
      </c>
      <c r="Z19" s="30">
        <f t="shared" si="30"/>
        <v>15130.83</v>
      </c>
      <c r="AA19" s="4">
        <f t="shared" si="5"/>
        <v>49660.090000000004</v>
      </c>
      <c r="AB19" s="3">
        <f t="shared" si="6"/>
        <v>1986.4</v>
      </c>
      <c r="AC19" s="3">
        <v>2</v>
      </c>
      <c r="AD19" s="4">
        <f t="shared" si="7"/>
        <v>47671.69</v>
      </c>
      <c r="AE19" s="78"/>
      <c r="AF19" s="150">
        <v>11568.96</v>
      </c>
      <c r="AG19" s="80">
        <v>88</v>
      </c>
      <c r="AH19" s="3">
        <f t="shared" si="8"/>
        <v>46691.040000000001</v>
      </c>
      <c r="AI19" s="4">
        <f t="shared" si="9"/>
        <v>58260</v>
      </c>
      <c r="AJ19" s="156">
        <v>15130.83</v>
      </c>
      <c r="AK19" s="4">
        <f t="shared" si="20"/>
        <v>43129.17</v>
      </c>
      <c r="AL19" s="95">
        <v>58260</v>
      </c>
      <c r="AM19" s="3">
        <f t="shared" si="22"/>
        <v>20456.75</v>
      </c>
      <c r="AN19" s="4">
        <f t="shared" si="10"/>
        <v>63585.919999999998</v>
      </c>
      <c r="AO19" s="3">
        <f t="shared" si="11"/>
        <v>2543.44</v>
      </c>
      <c r="AP19" s="3">
        <v>2</v>
      </c>
      <c r="AQ19" s="166">
        <f t="shared" si="12"/>
        <v>61040.480000000003</v>
      </c>
      <c r="AR19" s="170"/>
      <c r="AS19" s="176">
        <v>11322.5</v>
      </c>
      <c r="AT19" s="2">
        <v>82</v>
      </c>
      <c r="AU19" s="3">
        <f t="shared" si="13"/>
        <v>44464.5</v>
      </c>
      <c r="AV19" s="176">
        <f t="shared" si="14"/>
        <v>55787</v>
      </c>
      <c r="AW19" s="204">
        <v>20456.75</v>
      </c>
      <c r="AX19" s="176">
        <f t="shared" si="15"/>
        <v>35330.25</v>
      </c>
      <c r="AY19" s="176">
        <f t="shared" si="31"/>
        <v>35330.25</v>
      </c>
      <c r="AZ19" s="221">
        <v>55787</v>
      </c>
      <c r="BA19" s="229">
        <f t="shared" si="23"/>
        <v>19563.62</v>
      </c>
      <c r="BB19" s="3">
        <f t="shared" si="32"/>
        <v>54893.87</v>
      </c>
      <c r="BC19" s="3">
        <f t="shared" si="33"/>
        <v>2195.75</v>
      </c>
      <c r="BD19" s="3">
        <v>2</v>
      </c>
      <c r="BE19" s="4">
        <f t="shared" si="34"/>
        <v>52696.12</v>
      </c>
      <c r="BF19" s="244">
        <v>571.38</v>
      </c>
      <c r="BG19" s="304">
        <v>9475.33</v>
      </c>
      <c r="BH19" s="302">
        <f t="shared" si="27"/>
        <v>379.01</v>
      </c>
      <c r="BI19" s="311">
        <v>2</v>
      </c>
      <c r="BJ19" s="328">
        <f t="shared" si="28"/>
        <v>9094.32</v>
      </c>
    </row>
    <row r="20" spans="1:62" x14ac:dyDescent="0.25">
      <c r="A20" s="2" t="s">
        <v>136</v>
      </c>
      <c r="B20" s="2" t="s">
        <v>62</v>
      </c>
      <c r="C20" s="9" t="s">
        <v>137</v>
      </c>
      <c r="D20" s="233" t="s">
        <v>138</v>
      </c>
      <c r="E20" s="9"/>
      <c r="F20" s="9" t="s">
        <v>139</v>
      </c>
      <c r="G20" s="9" t="s">
        <v>140</v>
      </c>
      <c r="H20" s="11" t="s">
        <v>141</v>
      </c>
      <c r="I20" s="55" t="s">
        <v>142</v>
      </c>
      <c r="J20" s="63">
        <v>501.64</v>
      </c>
      <c r="K20" s="2">
        <f t="shared" si="24"/>
        <v>20.07</v>
      </c>
      <c r="L20" s="3">
        <v>2</v>
      </c>
      <c r="M20" s="64">
        <f t="shared" si="25"/>
        <v>479.57</v>
      </c>
      <c r="N20" s="128">
        <v>343.64</v>
      </c>
      <c r="O20" s="129">
        <f t="shared" si="29"/>
        <v>13.75</v>
      </c>
      <c r="P20" s="76">
        <v>2</v>
      </c>
      <c r="Q20" s="130">
        <f t="shared" si="21"/>
        <v>327.89</v>
      </c>
      <c r="R20" s="58">
        <v>11319.08</v>
      </c>
      <c r="S20" s="6">
        <v>23</v>
      </c>
      <c r="T20" s="3">
        <f t="shared" si="2"/>
        <v>12211.85</v>
      </c>
      <c r="U20" s="5">
        <f t="shared" si="26"/>
        <v>23530.93</v>
      </c>
      <c r="V20" s="4">
        <v>6947.61</v>
      </c>
      <c r="W20" s="4"/>
      <c r="X20" s="4">
        <f t="shared" si="4"/>
        <v>16583.32</v>
      </c>
      <c r="Y20" s="32">
        <v>23530.93</v>
      </c>
      <c r="Z20" s="30">
        <f t="shared" si="30"/>
        <v>7343.27</v>
      </c>
      <c r="AA20" s="4">
        <f t="shared" si="5"/>
        <v>23926.59</v>
      </c>
      <c r="AB20" s="3">
        <f t="shared" si="6"/>
        <v>957.06</v>
      </c>
      <c r="AC20" s="3">
        <v>2</v>
      </c>
      <c r="AD20" s="4">
        <f t="shared" si="7"/>
        <v>22967.53</v>
      </c>
      <c r="AE20" s="78"/>
      <c r="AF20" s="149">
        <v>11568.96</v>
      </c>
      <c r="AG20" s="79">
        <v>31</v>
      </c>
      <c r="AH20" s="3">
        <f t="shared" si="8"/>
        <v>16447.98</v>
      </c>
      <c r="AI20" s="4">
        <f t="shared" si="9"/>
        <v>28016.94</v>
      </c>
      <c r="AJ20" s="156">
        <v>7343.27</v>
      </c>
      <c r="AK20" s="4">
        <f t="shared" si="20"/>
        <v>20673.669999999998</v>
      </c>
      <c r="AL20" s="95">
        <v>28016.94</v>
      </c>
      <c r="AM20" s="3">
        <f t="shared" si="22"/>
        <v>9837.5499999999993</v>
      </c>
      <c r="AN20" s="4">
        <f t="shared" si="10"/>
        <v>30511.22</v>
      </c>
      <c r="AO20" s="3">
        <f t="shared" si="11"/>
        <v>1220.45</v>
      </c>
      <c r="AP20" s="3">
        <v>2</v>
      </c>
      <c r="AQ20" s="166">
        <f t="shared" si="12"/>
        <v>29288.77</v>
      </c>
      <c r="AR20" s="170"/>
      <c r="AS20" s="176">
        <v>11322.5</v>
      </c>
      <c r="AT20" s="2">
        <v>33</v>
      </c>
      <c r="AU20" s="3">
        <f t="shared" si="13"/>
        <v>17894.25</v>
      </c>
      <c r="AV20" s="176">
        <f t="shared" si="14"/>
        <v>29216.75</v>
      </c>
      <c r="AW20" s="204">
        <v>9837.5499999999993</v>
      </c>
      <c r="AX20" s="176">
        <f t="shared" si="15"/>
        <v>19379.2</v>
      </c>
      <c r="AY20" s="176">
        <f t="shared" si="31"/>
        <v>19379.2</v>
      </c>
      <c r="AZ20" s="221">
        <v>29216.75</v>
      </c>
      <c r="BA20" s="229">
        <f t="shared" si="23"/>
        <v>10245.85</v>
      </c>
      <c r="BB20" s="3">
        <f t="shared" si="32"/>
        <v>29625.05</v>
      </c>
      <c r="BC20" s="3">
        <f t="shared" si="33"/>
        <v>1185</v>
      </c>
      <c r="BD20" s="3">
        <v>2</v>
      </c>
      <c r="BE20" s="4">
        <f t="shared" si="34"/>
        <v>28438.05</v>
      </c>
      <c r="BF20" s="244">
        <v>317.62</v>
      </c>
      <c r="BG20" s="304">
        <v>5561.61</v>
      </c>
      <c r="BH20" s="302">
        <f t="shared" si="27"/>
        <v>222.46</v>
      </c>
      <c r="BI20" s="311">
        <v>2</v>
      </c>
      <c r="BJ20" s="328">
        <f t="shared" si="28"/>
        <v>5337.15</v>
      </c>
    </row>
    <row r="21" spans="1:62" x14ac:dyDescent="0.25">
      <c r="A21" s="2" t="s">
        <v>61</v>
      </c>
      <c r="B21" s="2" t="s">
        <v>62</v>
      </c>
      <c r="C21" s="9" t="s">
        <v>143</v>
      </c>
      <c r="D21" s="233" t="s">
        <v>144</v>
      </c>
      <c r="E21" s="9" t="s">
        <v>65</v>
      </c>
      <c r="F21" s="9" t="s">
        <v>66</v>
      </c>
      <c r="G21" s="233" t="s">
        <v>67</v>
      </c>
      <c r="H21" s="11" t="s">
        <v>68</v>
      </c>
      <c r="I21" s="55" t="s">
        <v>69</v>
      </c>
      <c r="J21" s="63">
        <v>782.21</v>
      </c>
      <c r="K21" s="2">
        <f t="shared" si="24"/>
        <v>31.29</v>
      </c>
      <c r="L21" s="3">
        <v>2</v>
      </c>
      <c r="M21" s="64">
        <f t="shared" si="25"/>
        <v>748.92000000000007</v>
      </c>
      <c r="N21" s="128">
        <v>562.32000000000005</v>
      </c>
      <c r="O21" s="129">
        <f t="shared" si="29"/>
        <v>22.49</v>
      </c>
      <c r="P21" s="76">
        <v>2</v>
      </c>
      <c r="Q21" s="130">
        <f t="shared" si="21"/>
        <v>537.83000000000004</v>
      </c>
      <c r="R21" s="58">
        <v>11319.08</v>
      </c>
      <c r="S21" s="6">
        <v>40</v>
      </c>
      <c r="T21" s="3">
        <f t="shared" si="2"/>
        <v>21238</v>
      </c>
      <c r="U21" s="5">
        <f t="shared" si="26"/>
        <v>32557.08</v>
      </c>
      <c r="V21" s="4">
        <v>9283.84</v>
      </c>
      <c r="W21" s="4"/>
      <c r="X21" s="4">
        <f t="shared" si="4"/>
        <v>23273.24</v>
      </c>
      <c r="Y21" s="32">
        <v>32557.08</v>
      </c>
      <c r="Z21" s="30">
        <f t="shared" si="30"/>
        <v>10160.040000000001</v>
      </c>
      <c r="AA21" s="4">
        <f t="shared" si="5"/>
        <v>33433.279999999999</v>
      </c>
      <c r="AB21" s="3">
        <f t="shared" si="6"/>
        <v>1337.33</v>
      </c>
      <c r="AC21" s="3">
        <v>2</v>
      </c>
      <c r="AD21" s="4">
        <f t="shared" si="7"/>
        <v>32093.95</v>
      </c>
      <c r="AE21" s="78"/>
      <c r="AF21" s="150">
        <v>11568.96</v>
      </c>
      <c r="AG21" s="80">
        <v>38</v>
      </c>
      <c r="AH21" s="3">
        <f t="shared" si="8"/>
        <v>20162.04</v>
      </c>
      <c r="AI21" s="4">
        <f t="shared" si="9"/>
        <v>31731</v>
      </c>
      <c r="AJ21" s="156">
        <v>10160.040000000001</v>
      </c>
      <c r="AK21" s="4">
        <f t="shared" si="20"/>
        <v>21570.959999999999</v>
      </c>
      <c r="AL21" s="95">
        <v>31731</v>
      </c>
      <c r="AM21" s="3">
        <f t="shared" si="22"/>
        <v>11141.66</v>
      </c>
      <c r="AN21" s="4">
        <f t="shared" si="10"/>
        <v>32712.62</v>
      </c>
      <c r="AO21" s="3">
        <f t="shared" si="11"/>
        <v>1308.5</v>
      </c>
      <c r="AP21" s="3">
        <v>2</v>
      </c>
      <c r="AQ21" s="166">
        <f t="shared" si="12"/>
        <v>31402.12</v>
      </c>
      <c r="AR21" s="170"/>
      <c r="AS21" s="176">
        <v>11322.5</v>
      </c>
      <c r="AT21" s="2">
        <v>48</v>
      </c>
      <c r="AU21" s="3">
        <f t="shared" si="13"/>
        <v>26028</v>
      </c>
      <c r="AV21" s="176">
        <f t="shared" si="14"/>
        <v>37350.5</v>
      </c>
      <c r="AW21" s="204">
        <v>11141.66</v>
      </c>
      <c r="AX21" s="176">
        <f t="shared" si="15"/>
        <v>26208.84</v>
      </c>
      <c r="AY21" s="176">
        <f t="shared" si="31"/>
        <v>26208.84</v>
      </c>
      <c r="AZ21" s="221">
        <v>37350.5</v>
      </c>
      <c r="BA21" s="229">
        <f t="shared" si="23"/>
        <v>13098.23</v>
      </c>
      <c r="BB21" s="3">
        <f t="shared" si="32"/>
        <v>39307.07</v>
      </c>
      <c r="BC21" s="3">
        <f t="shared" si="33"/>
        <v>1572.28</v>
      </c>
      <c r="BD21" s="3">
        <v>2</v>
      </c>
      <c r="BE21" s="4">
        <f t="shared" si="34"/>
        <v>37732.79</v>
      </c>
      <c r="BF21" s="244">
        <v>0</v>
      </c>
      <c r="BG21" s="304">
        <v>7827.45</v>
      </c>
      <c r="BH21" s="302">
        <f t="shared" si="27"/>
        <v>313.10000000000002</v>
      </c>
      <c r="BI21" s="311">
        <v>2</v>
      </c>
      <c r="BJ21" s="328">
        <f t="shared" si="28"/>
        <v>7512.35</v>
      </c>
    </row>
    <row r="22" spans="1:62" x14ac:dyDescent="0.25">
      <c r="A22" s="2" t="s">
        <v>70</v>
      </c>
      <c r="B22" s="2" t="s">
        <v>62</v>
      </c>
      <c r="C22" s="9" t="s">
        <v>145</v>
      </c>
      <c r="D22" s="233" t="s">
        <v>146</v>
      </c>
      <c r="E22" s="9" t="s">
        <v>73</v>
      </c>
      <c r="F22" s="9" t="s">
        <v>147</v>
      </c>
      <c r="G22" s="9" t="s">
        <v>75</v>
      </c>
      <c r="H22" s="11" t="s">
        <v>76</v>
      </c>
      <c r="I22" s="54" t="s">
        <v>77</v>
      </c>
      <c r="J22" s="63">
        <v>765.21</v>
      </c>
      <c r="K22" s="2">
        <f t="shared" si="24"/>
        <v>30.61</v>
      </c>
      <c r="L22" s="3">
        <v>2</v>
      </c>
      <c r="M22" s="64">
        <f t="shared" si="25"/>
        <v>732.6</v>
      </c>
      <c r="N22" s="128">
        <v>549.83000000000004</v>
      </c>
      <c r="O22" s="129">
        <f t="shared" si="29"/>
        <v>21.99</v>
      </c>
      <c r="P22" s="76">
        <v>2</v>
      </c>
      <c r="Q22" s="130">
        <f t="shared" si="21"/>
        <v>525.84</v>
      </c>
      <c r="R22" s="58">
        <v>11319.08</v>
      </c>
      <c r="S22" s="6">
        <v>46</v>
      </c>
      <c r="T22" s="3">
        <f t="shared" si="2"/>
        <v>24423.7</v>
      </c>
      <c r="U22" s="5">
        <f t="shared" si="26"/>
        <v>35742.78</v>
      </c>
      <c r="V22" s="4">
        <v>8193.6</v>
      </c>
      <c r="W22" s="4"/>
      <c r="X22" s="4">
        <f t="shared" si="4"/>
        <v>27549.18</v>
      </c>
      <c r="Y22" s="32">
        <v>35742.78</v>
      </c>
      <c r="Z22" s="30">
        <f t="shared" si="30"/>
        <v>11154.2</v>
      </c>
      <c r="AA22" s="4">
        <f t="shared" si="5"/>
        <v>38703.380000000005</v>
      </c>
      <c r="AB22" s="3">
        <f t="shared" si="6"/>
        <v>1548.14</v>
      </c>
      <c r="AC22" s="3">
        <v>2</v>
      </c>
      <c r="AD22" s="4">
        <f t="shared" si="7"/>
        <v>37153.24</v>
      </c>
      <c r="AE22" s="78"/>
      <c r="AF22" s="147">
        <v>11568.96</v>
      </c>
      <c r="AG22" s="81">
        <v>38</v>
      </c>
      <c r="AH22" s="3">
        <f t="shared" si="8"/>
        <v>20162.04</v>
      </c>
      <c r="AI22" s="4">
        <f t="shared" si="9"/>
        <v>31731</v>
      </c>
      <c r="AJ22" s="156">
        <v>11154.2</v>
      </c>
      <c r="AK22" s="4">
        <f t="shared" si="20"/>
        <v>20576.8</v>
      </c>
      <c r="AL22" s="95">
        <v>31731</v>
      </c>
      <c r="AM22" s="3">
        <f t="shared" si="22"/>
        <v>11141.66</v>
      </c>
      <c r="AN22" s="4">
        <f t="shared" si="10"/>
        <v>31718.46</v>
      </c>
      <c r="AO22" s="3">
        <f t="shared" si="11"/>
        <v>1268.74</v>
      </c>
      <c r="AP22" s="3">
        <v>2</v>
      </c>
      <c r="AQ22" s="166">
        <f t="shared" si="12"/>
        <v>30447.72</v>
      </c>
      <c r="AR22" s="170"/>
      <c r="AS22" s="176">
        <v>11322.5</v>
      </c>
      <c r="AT22" s="2">
        <v>40</v>
      </c>
      <c r="AU22" s="3">
        <f t="shared" si="13"/>
        <v>21690</v>
      </c>
      <c r="AV22" s="176">
        <f t="shared" si="14"/>
        <v>33012.5</v>
      </c>
      <c r="AW22" s="204">
        <v>11141.66</v>
      </c>
      <c r="AX22" s="176">
        <f t="shared" si="15"/>
        <v>21870.84</v>
      </c>
      <c r="AY22" s="176">
        <f t="shared" si="31"/>
        <v>21870.84</v>
      </c>
      <c r="AZ22" s="221">
        <v>33012.5</v>
      </c>
      <c r="BA22" s="229">
        <f t="shared" si="23"/>
        <v>11576.96</v>
      </c>
      <c r="BB22" s="3">
        <f t="shared" si="32"/>
        <v>33447.800000000003</v>
      </c>
      <c r="BC22" s="3">
        <f t="shared" si="33"/>
        <v>1337.91</v>
      </c>
      <c r="BD22" s="3">
        <v>2</v>
      </c>
      <c r="BE22" s="4">
        <f t="shared" si="34"/>
        <v>32107.89</v>
      </c>
      <c r="BF22" s="244">
        <v>370.39</v>
      </c>
      <c r="BG22" s="304">
        <v>7209.49</v>
      </c>
      <c r="BH22" s="302">
        <f t="shared" si="27"/>
        <v>288.38</v>
      </c>
      <c r="BI22" s="311">
        <v>2</v>
      </c>
      <c r="BJ22" s="328">
        <f t="shared" si="28"/>
        <v>6919.11</v>
      </c>
    </row>
    <row r="23" spans="1:62" x14ac:dyDescent="0.25">
      <c r="A23" s="2" t="s">
        <v>78</v>
      </c>
      <c r="B23" s="2" t="s">
        <v>62</v>
      </c>
      <c r="C23" s="113" t="s">
        <v>148</v>
      </c>
      <c r="D23" s="235" t="s">
        <v>149</v>
      </c>
      <c r="E23" s="113" t="s">
        <v>81</v>
      </c>
      <c r="F23" s="113" t="s">
        <v>82</v>
      </c>
      <c r="G23" s="9" t="s">
        <v>83</v>
      </c>
      <c r="H23" s="11" t="s">
        <v>130</v>
      </c>
      <c r="I23" s="314"/>
      <c r="J23" s="63">
        <v>552.65</v>
      </c>
      <c r="K23" s="2">
        <f t="shared" si="24"/>
        <v>22.11</v>
      </c>
      <c r="L23" s="3">
        <v>2</v>
      </c>
      <c r="M23" s="64">
        <f t="shared" si="25"/>
        <v>528.54</v>
      </c>
      <c r="N23" s="128">
        <v>412.37</v>
      </c>
      <c r="O23" s="129">
        <f t="shared" si="29"/>
        <v>16.489999999999998</v>
      </c>
      <c r="P23" s="76">
        <v>2</v>
      </c>
      <c r="Q23" s="130">
        <f t="shared" si="21"/>
        <v>393.88</v>
      </c>
      <c r="R23" s="58">
        <v>11319.08</v>
      </c>
      <c r="S23" s="6">
        <v>41</v>
      </c>
      <c r="T23" s="3">
        <f t="shared" si="2"/>
        <v>21768.95</v>
      </c>
      <c r="U23" s="5">
        <f>R23+T23</f>
        <v>33088.03</v>
      </c>
      <c r="V23" s="4">
        <v>9439.59</v>
      </c>
      <c r="W23" s="4"/>
      <c r="X23" s="4">
        <f t="shared" si="4"/>
        <v>23648.44</v>
      </c>
      <c r="Y23" s="32">
        <v>33088.03</v>
      </c>
      <c r="Z23" s="30">
        <f t="shared" si="30"/>
        <v>10325.74</v>
      </c>
      <c r="AA23" s="4">
        <f t="shared" si="5"/>
        <v>33974.18</v>
      </c>
      <c r="AB23" s="3">
        <f t="shared" si="6"/>
        <v>1358.97</v>
      </c>
      <c r="AC23" s="3">
        <v>2</v>
      </c>
      <c r="AD23" s="4">
        <f t="shared" si="7"/>
        <v>32613.21</v>
      </c>
      <c r="AE23" s="78"/>
      <c r="AF23" s="150">
        <v>11568.96</v>
      </c>
      <c r="AG23" s="80">
        <v>41</v>
      </c>
      <c r="AH23" s="3">
        <f t="shared" si="8"/>
        <v>21753.78</v>
      </c>
      <c r="AI23" s="4">
        <f t="shared" si="9"/>
        <v>33322.74</v>
      </c>
      <c r="AJ23" s="156">
        <v>10325.74</v>
      </c>
      <c r="AK23" s="4">
        <f t="shared" si="20"/>
        <v>22997</v>
      </c>
      <c r="AL23" s="95">
        <v>33322.74</v>
      </c>
      <c r="AM23" s="3">
        <f t="shared" si="22"/>
        <v>11700.57</v>
      </c>
      <c r="AN23" s="4">
        <f t="shared" si="10"/>
        <v>34697.57</v>
      </c>
      <c r="AO23" s="3">
        <f t="shared" si="11"/>
        <v>1387.9</v>
      </c>
      <c r="AP23" s="3">
        <v>2</v>
      </c>
      <c r="AQ23" s="166">
        <f t="shared" si="12"/>
        <v>33307.67</v>
      </c>
      <c r="AR23" s="170"/>
      <c r="AS23" s="176">
        <v>11322.5</v>
      </c>
      <c r="AT23" s="2">
        <v>34</v>
      </c>
      <c r="AU23" s="3">
        <f t="shared" si="13"/>
        <v>18436.5</v>
      </c>
      <c r="AV23" s="176">
        <f t="shared" si="14"/>
        <v>29759</v>
      </c>
      <c r="AW23" s="204">
        <v>11700.57</v>
      </c>
      <c r="AX23" s="176">
        <f t="shared" si="15"/>
        <v>18058.43</v>
      </c>
      <c r="AY23" s="176">
        <f t="shared" si="31"/>
        <v>18058.43</v>
      </c>
      <c r="AZ23" s="225">
        <v>0</v>
      </c>
      <c r="BA23" s="206">
        <f t="shared" si="23"/>
        <v>0</v>
      </c>
      <c r="BB23" s="3">
        <f t="shared" si="32"/>
        <v>18058.43</v>
      </c>
      <c r="BC23" s="3">
        <f t="shared" si="33"/>
        <v>722.34</v>
      </c>
      <c r="BD23" s="3">
        <v>2</v>
      </c>
      <c r="BE23" s="4">
        <f t="shared" si="34"/>
        <v>17334.09</v>
      </c>
      <c r="BF23" s="244">
        <v>0</v>
      </c>
      <c r="BG23" s="304">
        <v>5355.62</v>
      </c>
      <c r="BH23" s="302">
        <f t="shared" si="27"/>
        <v>214.22</v>
      </c>
      <c r="BI23" s="311">
        <v>2</v>
      </c>
      <c r="BJ23" s="328">
        <f t="shared" si="28"/>
        <v>5139.3999999999996</v>
      </c>
    </row>
    <row r="24" spans="1:62" x14ac:dyDescent="0.25">
      <c r="A24" s="2" t="s">
        <v>78</v>
      </c>
      <c r="B24" s="2" t="s">
        <v>62</v>
      </c>
      <c r="C24" s="113" t="s">
        <v>150</v>
      </c>
      <c r="D24" s="235" t="s">
        <v>151</v>
      </c>
      <c r="E24" s="113" t="s">
        <v>81</v>
      </c>
      <c r="F24" s="113" t="s">
        <v>82</v>
      </c>
      <c r="G24" s="9" t="s">
        <v>83</v>
      </c>
      <c r="H24" s="11" t="s">
        <v>130</v>
      </c>
      <c r="I24" s="55" t="s">
        <v>85</v>
      </c>
      <c r="J24" s="63">
        <v>637.66999999999996</v>
      </c>
      <c r="K24" s="2">
        <f t="shared" si="24"/>
        <v>25.51</v>
      </c>
      <c r="L24" s="3">
        <v>2</v>
      </c>
      <c r="M24" s="64">
        <f t="shared" si="25"/>
        <v>610.16</v>
      </c>
      <c r="N24" s="128">
        <v>431.11</v>
      </c>
      <c r="O24" s="129">
        <f t="shared" si="29"/>
        <v>17.239999999999998</v>
      </c>
      <c r="P24" s="76">
        <v>2</v>
      </c>
      <c r="Q24" s="130">
        <f t="shared" si="21"/>
        <v>411.87</v>
      </c>
      <c r="R24" s="58">
        <v>11319.08</v>
      </c>
      <c r="S24" s="6">
        <v>40</v>
      </c>
      <c r="T24" s="3">
        <f t="shared" si="2"/>
        <v>21238</v>
      </c>
      <c r="U24" s="5">
        <f t="shared" ref="U24:U28" si="35">R24+T24</f>
        <v>32557.08</v>
      </c>
      <c r="V24" s="4">
        <v>10062.59</v>
      </c>
      <c r="W24" s="4"/>
      <c r="X24" s="4">
        <f t="shared" si="4"/>
        <v>22494.49</v>
      </c>
      <c r="Y24" s="32">
        <v>32557.08</v>
      </c>
      <c r="Z24" s="30">
        <f t="shared" si="30"/>
        <v>10160.040000000001</v>
      </c>
      <c r="AA24" s="4">
        <f t="shared" si="5"/>
        <v>32654.530000000002</v>
      </c>
      <c r="AB24" s="3">
        <f t="shared" si="6"/>
        <v>1306.18</v>
      </c>
      <c r="AC24" s="3">
        <v>2</v>
      </c>
      <c r="AD24" s="4">
        <f t="shared" si="7"/>
        <v>31346.35</v>
      </c>
      <c r="AE24" s="78"/>
      <c r="AF24" s="150">
        <v>11568.96</v>
      </c>
      <c r="AG24" s="80">
        <v>33</v>
      </c>
      <c r="AH24" s="3">
        <f t="shared" si="8"/>
        <v>17509.14</v>
      </c>
      <c r="AI24" s="4">
        <f t="shared" si="9"/>
        <v>29078.1</v>
      </c>
      <c r="AJ24" s="156">
        <v>10160.040000000001</v>
      </c>
      <c r="AK24" s="4">
        <f t="shared" si="20"/>
        <v>18918.059999999998</v>
      </c>
      <c r="AL24" s="95">
        <v>29078.1</v>
      </c>
      <c r="AM24" s="3">
        <f t="shared" si="22"/>
        <v>10210.15</v>
      </c>
      <c r="AN24" s="4">
        <f t="shared" si="10"/>
        <v>29128.21</v>
      </c>
      <c r="AO24" s="3">
        <f t="shared" si="11"/>
        <v>1165.1300000000001</v>
      </c>
      <c r="AP24" s="3">
        <v>2</v>
      </c>
      <c r="AQ24" s="166">
        <f t="shared" si="12"/>
        <v>27961.08</v>
      </c>
      <c r="AR24" s="170"/>
      <c r="AS24" s="176">
        <v>11322.5</v>
      </c>
      <c r="AT24" s="2">
        <v>31</v>
      </c>
      <c r="AU24" s="3">
        <f t="shared" si="13"/>
        <v>16809.75</v>
      </c>
      <c r="AV24" s="176">
        <f t="shared" si="14"/>
        <v>28132.25</v>
      </c>
      <c r="AW24" s="204">
        <v>10210.15</v>
      </c>
      <c r="AX24" s="176">
        <f t="shared" si="15"/>
        <v>17922.099999999999</v>
      </c>
      <c r="AY24" s="176">
        <f t="shared" si="31"/>
        <v>17922.099999999999</v>
      </c>
      <c r="AZ24" s="221">
        <v>28132.25</v>
      </c>
      <c r="BA24" s="229">
        <f t="shared" si="23"/>
        <v>9865.5300000000007</v>
      </c>
      <c r="BB24" s="3">
        <f t="shared" si="32"/>
        <v>27787.63</v>
      </c>
      <c r="BC24" s="3">
        <f t="shared" si="33"/>
        <v>1111.51</v>
      </c>
      <c r="BD24" s="3">
        <v>2</v>
      </c>
      <c r="BE24" s="4">
        <f t="shared" si="34"/>
        <v>26674.12</v>
      </c>
      <c r="BF24" s="244">
        <v>0</v>
      </c>
      <c r="BG24" s="304">
        <v>4531.68</v>
      </c>
      <c r="BH24" s="302">
        <f t="shared" si="27"/>
        <v>181.27</v>
      </c>
      <c r="BI24" s="311">
        <v>2</v>
      </c>
      <c r="BJ24" s="328">
        <f t="shared" si="28"/>
        <v>4348.41</v>
      </c>
    </row>
    <row r="25" spans="1:62" x14ac:dyDescent="0.25">
      <c r="A25" s="2" t="s">
        <v>94</v>
      </c>
      <c r="B25" s="2" t="s">
        <v>62</v>
      </c>
      <c r="C25" s="9" t="s">
        <v>152</v>
      </c>
      <c r="D25" s="233" t="s">
        <v>153</v>
      </c>
      <c r="E25" s="9" t="s">
        <v>97</v>
      </c>
      <c r="F25" s="9" t="s">
        <v>98</v>
      </c>
      <c r="G25" s="233" t="s">
        <v>99</v>
      </c>
      <c r="H25" s="11" t="s">
        <v>154</v>
      </c>
      <c r="I25" s="55" t="s">
        <v>101</v>
      </c>
      <c r="J25" s="63">
        <v>484.63</v>
      </c>
      <c r="K25" s="2">
        <f t="shared" si="24"/>
        <v>19.39</v>
      </c>
      <c r="L25" s="3">
        <v>2</v>
      </c>
      <c r="M25" s="64">
        <f t="shared" si="25"/>
        <v>463.24</v>
      </c>
      <c r="N25" s="128">
        <v>406.12</v>
      </c>
      <c r="O25" s="129">
        <f t="shared" si="29"/>
        <v>16.239999999999998</v>
      </c>
      <c r="P25" s="76">
        <v>2</v>
      </c>
      <c r="Q25" s="130">
        <f t="shared" si="21"/>
        <v>387.88</v>
      </c>
      <c r="R25" s="58">
        <v>11319.08</v>
      </c>
      <c r="S25" s="6">
        <v>47</v>
      </c>
      <c r="T25" s="3">
        <f t="shared" si="2"/>
        <v>24954.65</v>
      </c>
      <c r="U25" s="5">
        <f t="shared" si="35"/>
        <v>36273.730000000003</v>
      </c>
      <c r="V25" s="4">
        <v>9128.1</v>
      </c>
      <c r="W25" s="4"/>
      <c r="X25" s="4">
        <f t="shared" si="4"/>
        <v>27145.630000000005</v>
      </c>
      <c r="Y25" s="32">
        <v>36273.730000000003</v>
      </c>
      <c r="Z25" s="30">
        <f t="shared" si="30"/>
        <v>11319.89</v>
      </c>
      <c r="AA25" s="4">
        <f t="shared" si="5"/>
        <v>38465.520000000004</v>
      </c>
      <c r="AB25" s="3">
        <f t="shared" si="6"/>
        <v>1538.62</v>
      </c>
      <c r="AC25" s="3">
        <v>2</v>
      </c>
      <c r="AD25" s="4">
        <f t="shared" si="7"/>
        <v>36924.9</v>
      </c>
      <c r="AE25" s="78"/>
      <c r="AF25" s="150">
        <v>11568.96</v>
      </c>
      <c r="AG25" s="80">
        <v>66</v>
      </c>
      <c r="AH25" s="3">
        <f t="shared" si="8"/>
        <v>35018.28</v>
      </c>
      <c r="AI25" s="4">
        <f t="shared" si="9"/>
        <v>46587.24</v>
      </c>
      <c r="AJ25" s="156">
        <v>11319.89</v>
      </c>
      <c r="AK25" s="4">
        <f t="shared" si="20"/>
        <v>35267.35</v>
      </c>
      <c r="AL25" s="95">
        <v>46587.24</v>
      </c>
      <c r="AM25" s="3">
        <f t="shared" si="22"/>
        <v>16358.11</v>
      </c>
      <c r="AN25" s="4">
        <f t="shared" si="10"/>
        <v>51625.46</v>
      </c>
      <c r="AO25" s="3">
        <f t="shared" si="11"/>
        <v>2065.02</v>
      </c>
      <c r="AP25" s="3">
        <v>2</v>
      </c>
      <c r="AQ25" s="166">
        <f t="shared" si="12"/>
        <v>49558.44</v>
      </c>
      <c r="AR25" s="170"/>
      <c r="AS25" s="176">
        <v>11322.5</v>
      </c>
      <c r="AT25" s="2">
        <v>82</v>
      </c>
      <c r="AU25" s="3">
        <f t="shared" si="13"/>
        <v>44464.5</v>
      </c>
      <c r="AV25" s="176">
        <f t="shared" si="14"/>
        <v>55787</v>
      </c>
      <c r="AW25" s="204">
        <v>16358.11</v>
      </c>
      <c r="AX25" s="176">
        <f t="shared" si="15"/>
        <v>39428.89</v>
      </c>
      <c r="AY25" s="176">
        <f t="shared" si="31"/>
        <v>39428.89</v>
      </c>
      <c r="AZ25" s="221">
        <v>55787</v>
      </c>
      <c r="BA25" s="229">
        <f t="shared" si="23"/>
        <v>19563.62</v>
      </c>
      <c r="BB25" s="3">
        <f t="shared" si="32"/>
        <v>58992.51</v>
      </c>
      <c r="BC25" s="3">
        <f t="shared" si="33"/>
        <v>2359.6999999999998</v>
      </c>
      <c r="BD25" s="3">
        <v>2</v>
      </c>
      <c r="BE25" s="4">
        <f t="shared" si="34"/>
        <v>56630.81</v>
      </c>
      <c r="BF25" s="98">
        <v>422.08</v>
      </c>
      <c r="BG25" s="304">
        <v>4325.6899999999996</v>
      </c>
      <c r="BH25" s="302">
        <f t="shared" si="27"/>
        <v>173.03</v>
      </c>
      <c r="BI25" s="311">
        <v>2</v>
      </c>
      <c r="BJ25" s="328">
        <f t="shared" si="28"/>
        <v>4150.66</v>
      </c>
    </row>
    <row r="26" spans="1:62" x14ac:dyDescent="0.25">
      <c r="A26" s="2" t="s">
        <v>61</v>
      </c>
      <c r="B26" s="2" t="s">
        <v>62</v>
      </c>
      <c r="C26" s="9" t="s">
        <v>155</v>
      </c>
      <c r="D26" s="233" t="s">
        <v>156</v>
      </c>
      <c r="E26" s="9" t="s">
        <v>65</v>
      </c>
      <c r="F26" s="9" t="s">
        <v>66</v>
      </c>
      <c r="G26" s="233" t="s">
        <v>67</v>
      </c>
      <c r="H26" s="11" t="s">
        <v>68</v>
      </c>
      <c r="I26" s="55" t="s">
        <v>69</v>
      </c>
      <c r="J26" s="63">
        <v>155.88</v>
      </c>
      <c r="K26" s="2">
        <f t="shared" si="24"/>
        <v>6.24</v>
      </c>
      <c r="L26" s="3">
        <v>2</v>
      </c>
      <c r="M26" s="64">
        <f t="shared" si="25"/>
        <v>147.63999999999999</v>
      </c>
      <c r="N26" s="128">
        <v>270.75</v>
      </c>
      <c r="O26" s="129">
        <f t="shared" si="29"/>
        <v>10.83</v>
      </c>
      <c r="P26" s="76">
        <v>2</v>
      </c>
      <c r="Q26" s="130">
        <f t="shared" si="21"/>
        <v>257.92</v>
      </c>
      <c r="R26" s="59">
        <v>0</v>
      </c>
      <c r="S26" s="6">
        <v>14</v>
      </c>
      <c r="T26" s="3">
        <f t="shared" si="2"/>
        <v>7433.3</v>
      </c>
      <c r="U26" s="5">
        <f t="shared" si="35"/>
        <v>7433.3</v>
      </c>
      <c r="V26" s="4"/>
      <c r="W26" s="4"/>
      <c r="X26" s="4">
        <f t="shared" si="4"/>
        <v>7433.3</v>
      </c>
      <c r="Y26" s="32"/>
      <c r="Z26" s="30"/>
      <c r="AA26" s="4">
        <f t="shared" si="5"/>
        <v>7433.3</v>
      </c>
      <c r="AB26" s="3">
        <f t="shared" si="6"/>
        <v>297.33</v>
      </c>
      <c r="AC26" s="3">
        <v>2</v>
      </c>
      <c r="AD26" s="4">
        <f t="shared" si="7"/>
        <v>7133.97</v>
      </c>
      <c r="AE26" s="78"/>
      <c r="AF26" s="148">
        <v>0</v>
      </c>
      <c r="AG26" s="80">
        <v>36</v>
      </c>
      <c r="AH26" s="3">
        <f t="shared" si="8"/>
        <v>19100.88</v>
      </c>
      <c r="AI26" s="4">
        <f t="shared" si="9"/>
        <v>19100.88</v>
      </c>
      <c r="AJ26" s="159"/>
      <c r="AK26" s="4">
        <f t="shared" si="20"/>
        <v>19100.88</v>
      </c>
      <c r="AL26" s="108">
        <v>0</v>
      </c>
      <c r="AM26" s="107">
        <f t="shared" si="22"/>
        <v>0</v>
      </c>
      <c r="AN26" s="4">
        <f t="shared" si="10"/>
        <v>19100.88</v>
      </c>
      <c r="AO26" s="3">
        <f t="shared" si="11"/>
        <v>764.04</v>
      </c>
      <c r="AP26" s="3">
        <v>2</v>
      </c>
      <c r="AQ26" s="166">
        <f t="shared" si="12"/>
        <v>18334.84</v>
      </c>
      <c r="AR26" s="170"/>
      <c r="AS26" s="202">
        <v>0</v>
      </c>
      <c r="AT26" s="2">
        <v>27</v>
      </c>
      <c r="AU26" s="3">
        <f t="shared" si="13"/>
        <v>14640.75</v>
      </c>
      <c r="AV26" s="176">
        <f t="shared" si="14"/>
        <v>14640.75</v>
      </c>
      <c r="AW26" s="204">
        <v>0</v>
      </c>
      <c r="AX26" s="176">
        <f t="shared" si="15"/>
        <v>14640.75</v>
      </c>
      <c r="AY26" s="176">
        <f t="shared" si="31"/>
        <v>14640.75</v>
      </c>
      <c r="AZ26" s="220">
        <v>0</v>
      </c>
      <c r="BA26" s="228">
        <v>0</v>
      </c>
      <c r="BB26" s="3">
        <f t="shared" si="32"/>
        <v>14640.75</v>
      </c>
      <c r="BC26" s="3">
        <f t="shared" si="33"/>
        <v>585.63</v>
      </c>
      <c r="BD26" s="3">
        <v>2</v>
      </c>
      <c r="BE26" s="4">
        <f t="shared" si="34"/>
        <v>14053.12</v>
      </c>
      <c r="BF26" s="244">
        <v>0</v>
      </c>
      <c r="BG26" s="304">
        <v>3707.74</v>
      </c>
      <c r="BH26" s="302">
        <f t="shared" si="27"/>
        <v>148.31</v>
      </c>
      <c r="BI26" s="311">
        <v>2</v>
      </c>
      <c r="BJ26" s="328">
        <f t="shared" si="28"/>
        <v>3557.43</v>
      </c>
    </row>
    <row r="27" spans="1:62" x14ac:dyDescent="0.25">
      <c r="A27" s="43" t="s">
        <v>157</v>
      </c>
      <c r="B27" s="2" t="s">
        <v>62</v>
      </c>
      <c r="C27" s="9" t="s">
        <v>158</v>
      </c>
      <c r="D27" s="233" t="s">
        <v>159</v>
      </c>
      <c r="E27" s="9"/>
      <c r="F27" s="9" t="s">
        <v>160</v>
      </c>
      <c r="G27" s="9" t="s">
        <v>161</v>
      </c>
      <c r="H27" s="2" t="s">
        <v>162</v>
      </c>
      <c r="I27" s="54" t="s">
        <v>163</v>
      </c>
      <c r="J27" s="63">
        <v>450.62</v>
      </c>
      <c r="K27" s="2">
        <f t="shared" si="24"/>
        <v>18.02</v>
      </c>
      <c r="L27" s="3">
        <v>2</v>
      </c>
      <c r="M27" s="64">
        <f t="shared" si="25"/>
        <v>430.6</v>
      </c>
      <c r="N27" s="128">
        <v>243.67</v>
      </c>
      <c r="O27" s="129">
        <f t="shared" si="29"/>
        <v>9.75</v>
      </c>
      <c r="P27" s="76">
        <v>2</v>
      </c>
      <c r="Q27" s="130">
        <f t="shared" si="21"/>
        <v>231.92</v>
      </c>
      <c r="R27" s="59">
        <v>0</v>
      </c>
      <c r="S27" s="25"/>
      <c r="T27" s="22"/>
      <c r="U27" s="22"/>
      <c r="V27" s="23"/>
      <c r="W27" s="23"/>
      <c r="X27" s="23"/>
      <c r="Y27" s="33"/>
      <c r="Z27" s="31"/>
      <c r="AA27" s="23"/>
      <c r="AB27" s="20"/>
      <c r="AC27" s="20"/>
      <c r="AD27" s="23"/>
      <c r="AE27" s="78"/>
      <c r="AF27" s="150">
        <v>11568.96</v>
      </c>
      <c r="AG27" s="82">
        <v>0</v>
      </c>
      <c r="AH27" s="107">
        <f t="shared" si="8"/>
        <v>0</v>
      </c>
      <c r="AI27" s="4">
        <f t="shared" si="9"/>
        <v>11568.96</v>
      </c>
      <c r="AJ27" s="159"/>
      <c r="AK27" s="4">
        <f t="shared" si="20"/>
        <v>11568.96</v>
      </c>
      <c r="AL27" s="108">
        <v>0</v>
      </c>
      <c r="AM27" s="107">
        <f t="shared" si="22"/>
        <v>0</v>
      </c>
      <c r="AN27" s="4">
        <f t="shared" si="10"/>
        <v>11568.96</v>
      </c>
      <c r="AO27" s="3">
        <f t="shared" si="11"/>
        <v>462.76</v>
      </c>
      <c r="AP27" s="3">
        <v>2</v>
      </c>
      <c r="AQ27" s="166">
        <f t="shared" si="12"/>
        <v>11104.2</v>
      </c>
      <c r="AR27" s="170"/>
      <c r="AS27" s="176">
        <v>11322.5</v>
      </c>
      <c r="AT27" s="202">
        <v>0</v>
      </c>
      <c r="AU27" s="3">
        <f t="shared" si="13"/>
        <v>0</v>
      </c>
      <c r="AV27" s="176">
        <f t="shared" si="14"/>
        <v>11322.5</v>
      </c>
      <c r="AW27" s="204">
        <v>0</v>
      </c>
      <c r="AX27" s="176">
        <f t="shared" si="15"/>
        <v>11322.5</v>
      </c>
      <c r="AY27" s="176">
        <f t="shared" si="31"/>
        <v>11322.5</v>
      </c>
      <c r="AZ27" s="220">
        <v>0</v>
      </c>
      <c r="BA27" s="203">
        <v>0</v>
      </c>
      <c r="BB27" s="3">
        <f t="shared" si="32"/>
        <v>11322.5</v>
      </c>
      <c r="BC27" s="3">
        <f t="shared" si="33"/>
        <v>452.9</v>
      </c>
      <c r="BD27" s="3">
        <v>2</v>
      </c>
      <c r="BE27" s="4">
        <f t="shared" si="34"/>
        <v>10867.6</v>
      </c>
      <c r="BF27" s="98">
        <v>317.62</v>
      </c>
      <c r="BG27" s="304">
        <v>5355.6</v>
      </c>
      <c r="BH27" s="302">
        <f t="shared" si="27"/>
        <v>214.22</v>
      </c>
      <c r="BI27" s="311">
        <v>2</v>
      </c>
      <c r="BJ27" s="328">
        <f t="shared" si="28"/>
        <v>5139.38</v>
      </c>
    </row>
    <row r="28" spans="1:62" x14ac:dyDescent="0.25">
      <c r="A28" s="2" t="s">
        <v>164</v>
      </c>
      <c r="B28" s="2" t="s">
        <v>62</v>
      </c>
      <c r="C28" s="9" t="s">
        <v>165</v>
      </c>
      <c r="D28" s="9" t="s">
        <v>166</v>
      </c>
      <c r="E28" s="9" t="s">
        <v>167</v>
      </c>
      <c r="F28" s="9" t="s">
        <v>168</v>
      </c>
      <c r="G28" s="9" t="s">
        <v>169</v>
      </c>
      <c r="H28" s="2" t="s">
        <v>170</v>
      </c>
      <c r="I28" s="54" t="s">
        <v>171</v>
      </c>
      <c r="J28" s="63">
        <v>552.65</v>
      </c>
      <c r="K28" s="2">
        <f t="shared" si="24"/>
        <v>22.11</v>
      </c>
      <c r="L28" s="3">
        <v>2</v>
      </c>
      <c r="M28" s="64">
        <f t="shared" si="25"/>
        <v>528.54</v>
      </c>
      <c r="N28" s="128">
        <v>385.3</v>
      </c>
      <c r="O28" s="129">
        <f t="shared" si="29"/>
        <v>15.41</v>
      </c>
      <c r="P28" s="76">
        <v>2</v>
      </c>
      <c r="Q28" s="130">
        <f t="shared" si="21"/>
        <v>367.89</v>
      </c>
      <c r="R28" s="60">
        <v>11319.08</v>
      </c>
      <c r="S28" s="21"/>
      <c r="T28" s="22"/>
      <c r="U28" s="5">
        <f t="shared" si="35"/>
        <v>11319.08</v>
      </c>
      <c r="V28" s="27"/>
      <c r="W28" s="26">
        <v>847.19</v>
      </c>
      <c r="X28" s="4">
        <f>U28-W28</f>
        <v>10471.89</v>
      </c>
      <c r="Y28" s="32"/>
      <c r="Z28" s="30"/>
      <c r="AA28" s="4">
        <f t="shared" si="5"/>
        <v>10471.89</v>
      </c>
      <c r="AB28" s="3">
        <f t="shared" si="6"/>
        <v>418.88</v>
      </c>
      <c r="AC28" s="3">
        <v>2</v>
      </c>
      <c r="AD28" s="4">
        <f t="shared" si="7"/>
        <v>10051.01</v>
      </c>
      <c r="AE28" s="78"/>
      <c r="AF28" s="147">
        <v>11568.96</v>
      </c>
      <c r="AG28" s="83">
        <v>0</v>
      </c>
      <c r="AH28" s="107">
        <f t="shared" si="8"/>
        <v>0</v>
      </c>
      <c r="AI28" s="4">
        <f t="shared" si="9"/>
        <v>11568.96</v>
      </c>
      <c r="AJ28" s="159"/>
      <c r="AK28" s="4">
        <f t="shared" si="20"/>
        <v>11568.96</v>
      </c>
      <c r="AL28" s="108">
        <v>0</v>
      </c>
      <c r="AM28" s="107">
        <f t="shared" si="22"/>
        <v>0</v>
      </c>
      <c r="AN28" s="4">
        <f t="shared" si="10"/>
        <v>11568.96</v>
      </c>
      <c r="AO28" s="3">
        <f t="shared" si="11"/>
        <v>462.76</v>
      </c>
      <c r="AP28" s="3">
        <v>2</v>
      </c>
      <c r="AQ28" s="166">
        <f t="shared" si="12"/>
        <v>11104.2</v>
      </c>
      <c r="AR28" s="170"/>
      <c r="AS28" s="202">
        <v>0</v>
      </c>
      <c r="AT28" s="202">
        <v>0</v>
      </c>
      <c r="AU28" s="202">
        <f t="shared" si="13"/>
        <v>0</v>
      </c>
      <c r="AV28" s="202">
        <f t="shared" si="14"/>
        <v>0</v>
      </c>
      <c r="AW28" s="202">
        <v>0</v>
      </c>
      <c r="AX28" s="202">
        <f t="shared" si="15"/>
        <v>0</v>
      </c>
      <c r="AY28" s="202">
        <f t="shared" ref="AY28" si="36">AX28</f>
        <v>0</v>
      </c>
      <c r="AZ28" s="225">
        <v>0</v>
      </c>
      <c r="BA28" s="202">
        <v>0</v>
      </c>
      <c r="BB28" s="202"/>
      <c r="BC28" s="202"/>
      <c r="BD28" s="202"/>
      <c r="BE28" s="202"/>
      <c r="BF28" s="98">
        <v>317.62</v>
      </c>
      <c r="BG28" s="304">
        <v>3707.74</v>
      </c>
      <c r="BH28" s="302">
        <f t="shared" si="27"/>
        <v>148.31</v>
      </c>
      <c r="BI28" s="311">
        <v>2</v>
      </c>
      <c r="BJ28" s="328">
        <f t="shared" si="28"/>
        <v>3557.43</v>
      </c>
    </row>
    <row r="29" spans="1:62" s="19" customFormat="1" ht="15.75" hidden="1" thickBot="1" x14ac:dyDescent="0.3">
      <c r="A29" s="9" t="s">
        <v>61</v>
      </c>
      <c r="B29" s="9" t="s">
        <v>172</v>
      </c>
      <c r="C29" s="9" t="s">
        <v>173</v>
      </c>
      <c r="D29" s="9" t="s">
        <v>174</v>
      </c>
      <c r="E29" s="9"/>
      <c r="F29" s="9" t="s">
        <v>66</v>
      </c>
      <c r="G29" s="9" t="s">
        <v>67</v>
      </c>
      <c r="H29" s="9"/>
      <c r="I29" s="55" t="s">
        <v>69</v>
      </c>
      <c r="J29" s="132"/>
      <c r="K29" s="133"/>
      <c r="L29" s="133"/>
      <c r="M29" s="134"/>
      <c r="N29" s="74"/>
      <c r="O29" s="72"/>
      <c r="P29" s="72"/>
      <c r="Q29" s="75"/>
      <c r="R29" s="57">
        <v>0</v>
      </c>
      <c r="S29" s="17"/>
      <c r="T29" s="18"/>
      <c r="U29" s="18"/>
      <c r="V29" s="16"/>
      <c r="W29" s="16"/>
      <c r="X29" s="16"/>
      <c r="Y29" s="34"/>
      <c r="Z29" s="15"/>
      <c r="AA29" s="16"/>
      <c r="AB29" s="14"/>
      <c r="AC29" s="14"/>
      <c r="AD29" s="35"/>
      <c r="AE29" s="78"/>
      <c r="AF29" s="151"/>
      <c r="AG29" s="152"/>
      <c r="AH29" s="152"/>
      <c r="AI29" s="152"/>
      <c r="AJ29" s="160"/>
      <c r="AK29" s="153">
        <f t="shared" si="20"/>
        <v>0</v>
      </c>
      <c r="AL29" s="153"/>
      <c r="AM29" s="154">
        <f t="shared" si="22"/>
        <v>0</v>
      </c>
      <c r="AN29" s="152"/>
      <c r="AO29" s="152"/>
      <c r="AP29" s="152"/>
      <c r="AQ29" s="152"/>
      <c r="AR29" s="172"/>
      <c r="AS29" s="9"/>
      <c r="AT29" s="9"/>
      <c r="AU29" s="9"/>
      <c r="AV29" s="9"/>
      <c r="AW29" s="9"/>
      <c r="AX29" s="9"/>
      <c r="AY29" s="9"/>
      <c r="AZ29" s="222"/>
      <c r="BA29" s="9"/>
      <c r="BB29" s="230"/>
      <c r="BC29" s="9"/>
      <c r="BD29" s="9"/>
      <c r="BE29" s="9"/>
      <c r="BF29" s="152">
        <v>0</v>
      </c>
      <c r="BG29" s="306"/>
      <c r="BH29" s="306"/>
      <c r="BI29" s="325"/>
      <c r="BJ29" s="313"/>
    </row>
    <row r="30" spans="1:62" s="1" customFormat="1" ht="15.75" hidden="1" thickBot="1" x14ac:dyDescent="0.3">
      <c r="A30" s="245"/>
      <c r="B30" s="245"/>
      <c r="C30" s="245"/>
      <c r="D30" s="245"/>
      <c r="E30" s="245"/>
      <c r="F30" s="245"/>
      <c r="G30" s="245"/>
      <c r="H30" s="245"/>
      <c r="I30" s="245"/>
      <c r="J30" s="274">
        <f>SUM(J16:J28)</f>
        <v>8156.5399999999991</v>
      </c>
      <c r="K30" s="274">
        <f>SUM(K16:K28)</f>
        <v>326.27999999999997</v>
      </c>
      <c r="L30" s="274">
        <f>SUM(L16:L28)</f>
        <v>26</v>
      </c>
      <c r="M30" s="275">
        <f>SUM(M16:M28)</f>
        <v>7804.2600000000011</v>
      </c>
      <c r="N30" s="276">
        <f>SUM(N16:N29)</f>
        <v>5677.38</v>
      </c>
      <c r="O30" s="276">
        <f>SUM(O16:O28)</f>
        <v>227.09000000000003</v>
      </c>
      <c r="P30" s="277">
        <f>SUM(P16:P28)</f>
        <v>26</v>
      </c>
      <c r="Q30" s="278">
        <f>SUM(Q16:Q28)</f>
        <v>5424.2900000000009</v>
      </c>
      <c r="R30" s="279">
        <f>SUM(R6:R29)</f>
        <v>203743.43999999992</v>
      </c>
      <c r="S30" s="280">
        <f>SUM(S6:S14)</f>
        <v>900</v>
      </c>
      <c r="T30" s="279">
        <f>SUM(T6:T29)</f>
        <v>679085.04999999993</v>
      </c>
      <c r="U30" s="279">
        <f>SUM(U6:U29)</f>
        <v>882828.49</v>
      </c>
      <c r="V30" s="279">
        <f>SUM(V6:V29)</f>
        <v>257260.55</v>
      </c>
      <c r="W30" s="279"/>
      <c r="X30" s="279">
        <f t="shared" ref="X30:AD30" si="37">SUM(X6:X29)</f>
        <v>624720.75000000012</v>
      </c>
      <c r="Y30" s="281">
        <f t="shared" si="37"/>
        <v>864076.11</v>
      </c>
      <c r="Z30" s="279">
        <f t="shared" si="37"/>
        <v>269651.08</v>
      </c>
      <c r="AA30" s="279">
        <f t="shared" si="37"/>
        <v>894371.83000000019</v>
      </c>
      <c r="AB30" s="282">
        <f t="shared" si="37"/>
        <v>35774.880000000005</v>
      </c>
      <c r="AC30" s="283">
        <f t="shared" si="37"/>
        <v>38</v>
      </c>
      <c r="AD30" s="284">
        <f t="shared" si="37"/>
        <v>858558.95</v>
      </c>
      <c r="AE30" s="245"/>
      <c r="AF30" s="285">
        <f>SUM(AF6:AF29)</f>
        <v>231379.1999999999</v>
      </c>
      <c r="AG30" s="286">
        <f>SUM(AG6:AG14)</f>
        <v>893</v>
      </c>
      <c r="AH30" s="287">
        <f t="shared" ref="AH30:AM30" si="38">SUM(AH6:AH29)</f>
        <v>701957.3400000002</v>
      </c>
      <c r="AI30" s="287">
        <f t="shared" si="38"/>
        <v>933336.5399999998</v>
      </c>
      <c r="AJ30" s="288">
        <f t="shared" si="38"/>
        <v>269651.08</v>
      </c>
      <c r="AK30" s="289">
        <f t="shared" si="38"/>
        <v>663685.46</v>
      </c>
      <c r="AL30" s="289">
        <f t="shared" si="38"/>
        <v>886322.5199999999</v>
      </c>
      <c r="AM30" s="289">
        <f t="shared" si="38"/>
        <v>311213.14</v>
      </c>
      <c r="AN30" s="289">
        <f>SUM(AN6:AN28)</f>
        <v>974898.59999999963</v>
      </c>
      <c r="AO30" s="289">
        <f>SUM(AO6:AO28)</f>
        <v>38995.949999999997</v>
      </c>
      <c r="AP30" s="289">
        <f>SUM(AP6:AP28)</f>
        <v>44</v>
      </c>
      <c r="AQ30" s="290">
        <f>SUM(AQ6:AQ28)</f>
        <v>935858.64999999979</v>
      </c>
      <c r="AR30" s="282"/>
      <c r="AS30" s="291">
        <f t="shared" ref="AS30:AY30" si="39">SUM(AS6:AS29)</f>
        <v>192482.5</v>
      </c>
      <c r="AT30" s="292">
        <f t="shared" si="39"/>
        <v>1285</v>
      </c>
      <c r="AU30" s="291">
        <f t="shared" si="39"/>
        <v>696791.25</v>
      </c>
      <c r="AV30" s="293">
        <f t="shared" si="39"/>
        <v>889273.75</v>
      </c>
      <c r="AW30" s="291">
        <f t="shared" si="39"/>
        <v>311213.14</v>
      </c>
      <c r="AX30" s="294">
        <f t="shared" si="39"/>
        <v>578060.61</v>
      </c>
      <c r="AY30" s="291">
        <f t="shared" si="39"/>
        <v>582539.14</v>
      </c>
      <c r="AZ30" s="295">
        <v>824875.5</v>
      </c>
      <c r="BA30" s="296">
        <f>SUM(BA6:BA29)</f>
        <v>289270.74</v>
      </c>
      <c r="BB30" s="297">
        <f>SUM(BB6:BB29)</f>
        <v>871809.88000000012</v>
      </c>
      <c r="BC30" s="297">
        <f t="shared" ref="BC30:BE30" si="40">SUM(BC6:BC29)</f>
        <v>34872.379999999997</v>
      </c>
      <c r="BD30" s="297">
        <f t="shared" si="40"/>
        <v>36</v>
      </c>
      <c r="BE30" s="298">
        <f t="shared" si="40"/>
        <v>836901.5</v>
      </c>
      <c r="BF30" s="243">
        <f>SUM(BF16:BF29)</f>
        <v>4199.17</v>
      </c>
      <c r="BG30" s="307">
        <f>SUM(BG16:BG28)</f>
        <v>67975.179999999993</v>
      </c>
      <c r="BH30" s="307">
        <f>SUM(BH16:BH28)</f>
        <v>2719</v>
      </c>
      <c r="BI30" s="326">
        <f>SUM(BI16:BI28)</f>
        <v>26</v>
      </c>
      <c r="BJ30" s="307">
        <f>SUM(BJ16:BJ28)</f>
        <v>65230.18</v>
      </c>
    </row>
    <row r="31" spans="1:62" x14ac:dyDescent="0.25">
      <c r="A31" s="49"/>
      <c r="H31" t="s">
        <v>175</v>
      </c>
      <c r="R31" s="24"/>
      <c r="S31" s="42"/>
      <c r="T31" s="24"/>
      <c r="U31" s="24"/>
      <c r="V31" s="29"/>
      <c r="W31" s="29"/>
      <c r="X31" s="24"/>
      <c r="Y31" s="24"/>
      <c r="Z31" s="24"/>
      <c r="AB31" s="36"/>
      <c r="AC31" s="37"/>
      <c r="AD31" s="38"/>
      <c r="AE31" s="78"/>
      <c r="AF31" s="90" t="s">
        <v>176</v>
      </c>
      <c r="AG31" s="84">
        <f>SUM(AG16:AG28)</f>
        <v>430</v>
      </c>
      <c r="AI31" s="103" t="s">
        <v>177</v>
      </c>
      <c r="AJ31" s="104"/>
      <c r="AK31" s="105">
        <v>974898.6</v>
      </c>
      <c r="AL31" s="94"/>
      <c r="AQ31" s="29">
        <f>AQ30+AP30+AO30</f>
        <v>974898.59999999974</v>
      </c>
      <c r="AR31" s="29"/>
      <c r="AS31" s="1"/>
      <c r="AT31" s="1"/>
      <c r="AU31" s="1"/>
      <c r="AV31" s="1"/>
      <c r="AW31" s="1"/>
      <c r="AX31" s="315">
        <f>ROUND(AY30-AX30,2)</f>
        <v>4478.53</v>
      </c>
      <c r="AY31" s="316"/>
      <c r="AZ31" s="1"/>
      <c r="BA31" s="1"/>
      <c r="BB31" s="1"/>
    </row>
    <row r="32" spans="1:62" hidden="1" x14ac:dyDescent="0.25">
      <c r="B32" s="1"/>
      <c r="C32" s="96"/>
      <c r="D32" s="51"/>
      <c r="R32" s="46">
        <v>894371.83</v>
      </c>
      <c r="S32" s="50" t="s">
        <v>178</v>
      </c>
      <c r="T32" s="51"/>
      <c r="AB32" s="39"/>
      <c r="AC32" s="40"/>
      <c r="AD32" s="41">
        <f>AD30+AC30+AB30</f>
        <v>894371.83</v>
      </c>
      <c r="AE32" s="78"/>
      <c r="AG32" s="91">
        <f>SUM(AG30:AG31)</f>
        <v>1323</v>
      </c>
      <c r="AI32" s="103" t="s">
        <v>179</v>
      </c>
      <c r="AJ32" s="104"/>
      <c r="AK32" s="106">
        <f>AK31-AK30</f>
        <v>311213.14</v>
      </c>
      <c r="AL32" s="29"/>
      <c r="AT32" s="168">
        <f>SUM(AT33:AT34)</f>
        <v>1285</v>
      </c>
    </row>
    <row r="33" spans="3:61" ht="15.75" hidden="1" x14ac:dyDescent="0.25">
      <c r="C33" s="36" t="s">
        <v>180</v>
      </c>
      <c r="D33" s="52"/>
      <c r="R33" s="47">
        <v>624720.75</v>
      </c>
      <c r="S33" s="37" t="s">
        <v>181</v>
      </c>
      <c r="T33" s="52"/>
      <c r="AG33" s="92">
        <v>19</v>
      </c>
      <c r="AI33" s="93"/>
      <c r="AT33" s="168">
        <f>SUM(AT6:AT13)</f>
        <v>871</v>
      </c>
      <c r="AV33" s="318">
        <v>2019</v>
      </c>
      <c r="AW33" s="318"/>
      <c r="AY33" s="318">
        <v>2020</v>
      </c>
      <c r="AZ33" s="318"/>
      <c r="BA33" s="318"/>
      <c r="BD33" s="231" t="s">
        <v>182</v>
      </c>
    </row>
    <row r="34" spans="3:61" hidden="1" x14ac:dyDescent="0.25">
      <c r="C34" s="36" t="s">
        <v>183</v>
      </c>
      <c r="D34" s="52"/>
      <c r="R34" s="48">
        <f>R32-R33</f>
        <v>269651.07999999996</v>
      </c>
      <c r="S34" s="40" t="s">
        <v>22</v>
      </c>
      <c r="T34" s="53"/>
      <c r="AA34" s="319" t="s">
        <v>184</v>
      </c>
      <c r="AB34" s="319"/>
      <c r="AM34" s="100" t="s">
        <v>185</v>
      </c>
      <c r="AN34" s="97"/>
      <c r="AO34" s="97"/>
      <c r="AP34" s="97"/>
      <c r="AQ34" s="97"/>
      <c r="AR34" s="98"/>
      <c r="AT34" s="168">
        <f>SUM(AT16:AT29)</f>
        <v>414</v>
      </c>
      <c r="AV34" s="24" t="s">
        <v>186</v>
      </c>
      <c r="AW34" s="28">
        <v>311213.14</v>
      </c>
      <c r="AX34" s="24"/>
      <c r="AY34" s="24"/>
      <c r="BD34" s="28">
        <f>836901.5+36+34872.38</f>
        <v>871809.88</v>
      </c>
    </row>
    <row r="35" spans="3:61" hidden="1" x14ac:dyDescent="0.25">
      <c r="C35" s="39" t="s">
        <v>187</v>
      </c>
      <c r="D35" s="53"/>
      <c r="F35" s="28"/>
      <c r="AA35" s="319"/>
      <c r="AB35" s="319"/>
      <c r="AM35" s="101" t="s">
        <v>188</v>
      </c>
      <c r="AN35" s="98"/>
      <c r="AO35" s="98"/>
      <c r="AP35" s="98"/>
      <c r="AQ35" s="98"/>
      <c r="AR35" s="98"/>
      <c r="AV35" s="24" t="s">
        <v>189</v>
      </c>
      <c r="AW35" s="214">
        <v>578060.61</v>
      </c>
      <c r="AX35" s="215" t="s">
        <v>190</v>
      </c>
      <c r="AY35" s="24" t="s">
        <v>191</v>
      </c>
      <c r="AZ35" s="28">
        <v>582539.14</v>
      </c>
    </row>
    <row r="36" spans="3:61" x14ac:dyDescent="0.25">
      <c r="G36" s="331" t="s">
        <v>184</v>
      </c>
      <c r="I36" s="303" t="s">
        <v>184</v>
      </c>
      <c r="AM36" s="101" t="s">
        <v>192</v>
      </c>
      <c r="AN36" s="98"/>
      <c r="AO36" s="98"/>
      <c r="AP36" s="98"/>
      <c r="AQ36" s="98"/>
      <c r="AR36" s="98"/>
      <c r="AV36" s="24" t="s">
        <v>193</v>
      </c>
      <c r="AW36" s="28">
        <f>SUM(AW34:AW35)</f>
        <v>889273.75</v>
      </c>
      <c r="AX36" s="317" t="s">
        <v>194</v>
      </c>
      <c r="AY36" s="317"/>
      <c r="AZ36" s="216">
        <f>AZ35-AW35</f>
        <v>4478.5300000000279</v>
      </c>
      <c r="BA36" s="217" t="s">
        <v>195</v>
      </c>
    </row>
    <row r="37" spans="3:61" x14ac:dyDescent="0.25">
      <c r="G37" s="331" t="s">
        <v>210</v>
      </c>
      <c r="I37" s="303" t="s">
        <v>196</v>
      </c>
      <c r="AM37" s="101" t="s">
        <v>197</v>
      </c>
      <c r="AN37" s="98"/>
      <c r="AO37" s="98"/>
      <c r="AP37" s="98"/>
      <c r="AQ37" s="98"/>
      <c r="AR37" s="98"/>
      <c r="AV37" s="24" t="s">
        <v>198</v>
      </c>
      <c r="AW37" s="214">
        <v>293749.27</v>
      </c>
      <c r="AX37" s="24"/>
      <c r="AY37" s="24" t="s">
        <v>199</v>
      </c>
      <c r="AZ37" s="218">
        <f>AW37-AZ36</f>
        <v>289270.74</v>
      </c>
      <c r="BG37" s="162"/>
      <c r="BH37" s="162"/>
      <c r="BI37" s="162"/>
    </row>
    <row r="38" spans="3:61" x14ac:dyDescent="0.25">
      <c r="AM38" s="102" t="s">
        <v>200</v>
      </c>
      <c r="AN38" s="99"/>
      <c r="AO38" s="99"/>
      <c r="AP38" s="99"/>
      <c r="AQ38" s="99"/>
      <c r="AR38" s="98"/>
      <c r="AV38" s="24" t="s">
        <v>201</v>
      </c>
      <c r="AW38" s="28">
        <f>AW35+AW37</f>
        <v>871809.88</v>
      </c>
      <c r="AX38" s="24"/>
      <c r="AY38" s="24" t="s">
        <v>202</v>
      </c>
      <c r="AZ38" s="29">
        <f>AZ35+AZ37</f>
        <v>871809.88</v>
      </c>
    </row>
    <row r="39" spans="3:61" x14ac:dyDescent="0.25">
      <c r="G39" s="305"/>
      <c r="AN39" s="24"/>
    </row>
    <row r="41" spans="3:61" x14ac:dyDescent="0.25">
      <c r="AV41" s="162" t="s">
        <v>203</v>
      </c>
    </row>
    <row r="42" spans="3:61" x14ac:dyDescent="0.25">
      <c r="AV42" s="169" t="s">
        <v>204</v>
      </c>
    </row>
  </sheetData>
  <sheetProtection password="FBFF" sheet="1" objects="1" scenarios="1"/>
  <mergeCells count="9">
    <mergeCell ref="A2:BJ2"/>
    <mergeCell ref="A3:BJ3"/>
    <mergeCell ref="C1:BH1"/>
    <mergeCell ref="AX31:AY31"/>
    <mergeCell ref="AX36:AY36"/>
    <mergeCell ref="AV33:AW33"/>
    <mergeCell ref="AY33:BA33"/>
    <mergeCell ref="AA35:AB35"/>
    <mergeCell ref="AA34:AB34"/>
  </mergeCells>
  <hyperlinks>
    <hyperlink ref="H7" r:id="rId1"/>
    <hyperlink ref="H16" r:id="rId2"/>
    <hyperlink ref="H25" r:id="rId3"/>
    <hyperlink ref="H14" r:id="rId4"/>
    <hyperlink ref="H20" r:id="rId5"/>
    <hyperlink ref="H18" r:id="rId6"/>
    <hyperlink ref="H23" r:id="rId7"/>
    <hyperlink ref="H24" r:id="rId8"/>
    <hyperlink ref="H13" r:id="rId9"/>
  </hyperlinks>
  <printOptions horizontalCentered="1"/>
  <pageMargins left="0.23622047244094491" right="0.23622047244094491" top="0.74803149606299213" bottom="0.74803149606299213" header="0.31496062992125984" footer="0.31496062992125984"/>
  <pageSetup paperSize="9" scale="95" fitToHeight="0" orientation="landscape" r:id="rId10"/>
  <ignoredErrors>
    <ignoredError sqref="N30" formula="1"/>
  </ignoredErrors>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I° e II° Grado</vt:lpstr>
      <vt:lpstr>Foglio1</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Nicoletta Contin</dc:creator>
  <cp:lastModifiedBy>Administrator</cp:lastModifiedBy>
  <cp:revision/>
  <cp:lastPrinted>2021-04-28T13:49:08Z</cp:lastPrinted>
  <dcterms:created xsi:type="dcterms:W3CDTF">2015-10-09T13:10:31Z</dcterms:created>
  <dcterms:modified xsi:type="dcterms:W3CDTF">2021-04-28T13:52:19Z</dcterms:modified>
</cp:coreProperties>
</file>