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25" windowWidth="22995" windowHeight="8805"/>
  </bookViews>
  <sheets>
    <sheet name="I° e II° Grado" sheetId="4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X28" i="4" l="1"/>
  <c r="AV28" i="4"/>
  <c r="AW27" i="4"/>
  <c r="AY27" i="4" s="1"/>
  <c r="AW26" i="4"/>
  <c r="AY26" i="4" s="1"/>
  <c r="AW25" i="4"/>
  <c r="AY25" i="4" s="1"/>
  <c r="AW24" i="4"/>
  <c r="AY24" i="4" s="1"/>
  <c r="AW23" i="4"/>
  <c r="AY23" i="4" s="1"/>
  <c r="AW22" i="4"/>
  <c r="AY22" i="4" s="1"/>
  <c r="AW21" i="4"/>
  <c r="AY21" i="4" s="1"/>
  <c r="AW20" i="4"/>
  <c r="AY20" i="4" s="1"/>
  <c r="AW19" i="4"/>
  <c r="AY19" i="4" s="1"/>
  <c r="AW18" i="4"/>
  <c r="AY18" i="4" s="1"/>
  <c r="AW17" i="4"/>
  <c r="AY17" i="4" s="1"/>
  <c r="AW16" i="4"/>
  <c r="AY16" i="4" s="1"/>
  <c r="AW15" i="4"/>
  <c r="AY15" i="4" s="1"/>
  <c r="AW13" i="4"/>
  <c r="AY13" i="4" s="1"/>
  <c r="AW12" i="4"/>
  <c r="AY12" i="4" s="1"/>
  <c r="AW11" i="4"/>
  <c r="AY11" i="4" s="1"/>
  <c r="AW10" i="4"/>
  <c r="AY10" i="4" s="1"/>
  <c r="AW9" i="4"/>
  <c r="AY9" i="4" s="1"/>
  <c r="AW8" i="4"/>
  <c r="AY8" i="4" s="1"/>
  <c r="AW7" i="4"/>
  <c r="AY7" i="4" s="1"/>
  <c r="AW6" i="4"/>
  <c r="AY6" i="4" s="1"/>
  <c r="AW5" i="4"/>
  <c r="AW28" i="4" l="1"/>
  <c r="AY5" i="4"/>
  <c r="AY28" i="4" s="1"/>
  <c r="AS28" i="4"/>
  <c r="AT28" i="4"/>
  <c r="AR28" i="4"/>
  <c r="AU27" i="4"/>
  <c r="AS27" i="4"/>
  <c r="AU26" i="4"/>
  <c r="AS26" i="4"/>
  <c r="AU25" i="4"/>
  <c r="AS25" i="4"/>
  <c r="AU24" i="4"/>
  <c r="AS24" i="4"/>
  <c r="AU23" i="4"/>
  <c r="AS23" i="4"/>
  <c r="AU22" i="4"/>
  <c r="AS22" i="4"/>
  <c r="AU21" i="4"/>
  <c r="AS21" i="4"/>
  <c r="AU20" i="4"/>
  <c r="AS20" i="4"/>
  <c r="AU19" i="4"/>
  <c r="AS19" i="4"/>
  <c r="AU18" i="4"/>
  <c r="AS18" i="4"/>
  <c r="AU17" i="4"/>
  <c r="AS17" i="4"/>
  <c r="AU16" i="4"/>
  <c r="AS16" i="4"/>
  <c r="AU15" i="4"/>
  <c r="AS15" i="4"/>
  <c r="AU13" i="4"/>
  <c r="AS13" i="4"/>
  <c r="AU12" i="4"/>
  <c r="AS12" i="4"/>
  <c r="AU11" i="4"/>
  <c r="AS11" i="4"/>
  <c r="AU10" i="4"/>
  <c r="AS10" i="4"/>
  <c r="AU9" i="4"/>
  <c r="AS9" i="4"/>
  <c r="AU8" i="4"/>
  <c r="AS8" i="4"/>
  <c r="AU7" i="4"/>
  <c r="AS7" i="4"/>
  <c r="AU6" i="4"/>
  <c r="AS6" i="4"/>
  <c r="AU5" i="4"/>
  <c r="AU28" i="4" s="1"/>
  <c r="AS5" i="4"/>
  <c r="AM27" i="4"/>
  <c r="AM26" i="4"/>
  <c r="AM25" i="4"/>
  <c r="AM24" i="4"/>
  <c r="AM23" i="4"/>
  <c r="AM22" i="4"/>
  <c r="AM21" i="4"/>
  <c r="AM20" i="4"/>
  <c r="AM19" i="4"/>
  <c r="AM18" i="4"/>
  <c r="AM17" i="4"/>
  <c r="AM16" i="4"/>
  <c r="AM15" i="4"/>
  <c r="AL28" i="4"/>
  <c r="AK27" i="4"/>
  <c r="AK26" i="4"/>
  <c r="AK25" i="4"/>
  <c r="AK24" i="4"/>
  <c r="AK23" i="4"/>
  <c r="AK22" i="4"/>
  <c r="AK21" i="4"/>
  <c r="AK20" i="4"/>
  <c r="AK19" i="4"/>
  <c r="AK18" i="4"/>
  <c r="AK17" i="4"/>
  <c r="AK16" i="4"/>
  <c r="AK15" i="4"/>
  <c r="AK6" i="4"/>
  <c r="AM6" i="4" s="1"/>
  <c r="AK7" i="4"/>
  <c r="AM7" i="4" s="1"/>
  <c r="AK8" i="4"/>
  <c r="AM8" i="4" s="1"/>
  <c r="AK9" i="4"/>
  <c r="AM9" i="4" s="1"/>
  <c r="AK10" i="4"/>
  <c r="AM10" i="4" s="1"/>
  <c r="AK11" i="4"/>
  <c r="AM11" i="4" s="1"/>
  <c r="AK12" i="4"/>
  <c r="AM12" i="4" s="1"/>
  <c r="AK13" i="4"/>
  <c r="AM13" i="4" s="1"/>
  <c r="AK5" i="4"/>
  <c r="AM5" i="4" s="1"/>
  <c r="AJ28" i="4"/>
  <c r="AK28" i="4" l="1"/>
  <c r="AM28" i="4"/>
  <c r="AC28" i="4" l="1"/>
  <c r="AD28" i="4"/>
  <c r="AE28" i="4"/>
  <c r="AD14" i="4"/>
  <c r="AE27" i="4"/>
  <c r="AE26" i="4"/>
  <c r="AE25" i="4"/>
  <c r="AE24" i="4"/>
  <c r="AE23" i="4"/>
  <c r="AE22" i="4"/>
  <c r="AE21" i="4"/>
  <c r="AE20" i="4"/>
  <c r="AE19" i="4"/>
  <c r="AE18" i="4"/>
  <c r="AE17" i="4"/>
  <c r="AE16" i="4"/>
  <c r="AE15" i="4"/>
  <c r="AC27" i="4"/>
  <c r="AC26" i="4"/>
  <c r="AC25" i="4"/>
  <c r="AC23" i="4"/>
  <c r="AC22" i="4"/>
  <c r="AC21" i="4"/>
  <c r="AC20" i="4"/>
  <c r="AC19" i="4"/>
  <c r="AC18" i="4"/>
  <c r="AC17" i="4"/>
  <c r="AC16" i="4"/>
  <c r="AC15" i="4"/>
  <c r="AE7" i="4"/>
  <c r="AE9" i="4"/>
  <c r="AE11" i="4"/>
  <c r="AC6" i="4"/>
  <c r="AE6" i="4" s="1"/>
  <c r="AC7" i="4"/>
  <c r="AC8" i="4"/>
  <c r="AE8" i="4" s="1"/>
  <c r="AC9" i="4"/>
  <c r="AC10" i="4"/>
  <c r="AE10" i="4" s="1"/>
  <c r="AC12" i="4"/>
  <c r="AE12" i="4" s="1"/>
  <c r="AC13" i="4"/>
  <c r="AE13" i="4" s="1"/>
  <c r="AC5" i="4"/>
  <c r="AC14" i="4" s="1"/>
  <c r="AE5" i="4" l="1"/>
  <c r="AE14" i="4" s="1"/>
  <c r="AQ16" i="4"/>
  <c r="AQ18" i="4"/>
  <c r="AQ20" i="4"/>
  <c r="AQ22" i="4"/>
  <c r="AQ24" i="4"/>
  <c r="AO16" i="4"/>
  <c r="AO17" i="4"/>
  <c r="AQ17" i="4" s="1"/>
  <c r="AO18" i="4"/>
  <c r="AO19" i="4"/>
  <c r="AQ19" i="4" s="1"/>
  <c r="AO20" i="4"/>
  <c r="AO21" i="4"/>
  <c r="AQ21" i="4" s="1"/>
  <c r="AO22" i="4"/>
  <c r="AO23" i="4"/>
  <c r="AQ23" i="4" s="1"/>
  <c r="AO24" i="4"/>
  <c r="AO25" i="4"/>
  <c r="AQ25" i="4" s="1"/>
  <c r="AO26" i="4"/>
  <c r="AQ26" i="4" s="1"/>
  <c r="AO27" i="4"/>
  <c r="AQ27" i="4" s="1"/>
  <c r="AH28" i="4" l="1"/>
  <c r="AG16" i="4"/>
  <c r="AI16" i="4" s="1"/>
  <c r="AG17" i="4"/>
  <c r="AI17" i="4" s="1"/>
  <c r="AG18" i="4"/>
  <c r="AI18" i="4" s="1"/>
  <c r="AG19" i="4"/>
  <c r="AI19" i="4" s="1"/>
  <c r="AG20" i="4"/>
  <c r="AI20" i="4" s="1"/>
  <c r="AG21" i="4"/>
  <c r="AI21" i="4" s="1"/>
  <c r="AG22" i="4"/>
  <c r="AI22" i="4" s="1"/>
  <c r="AG23" i="4"/>
  <c r="AI23" i="4" s="1"/>
  <c r="AG24" i="4"/>
  <c r="AI24" i="4" s="1"/>
  <c r="AG25" i="4"/>
  <c r="AI25" i="4" s="1"/>
  <c r="AG26" i="4"/>
  <c r="AI26" i="4" s="1"/>
  <c r="AG27" i="4"/>
  <c r="AI27" i="4" s="1"/>
  <c r="AG15" i="4"/>
  <c r="AF28" i="4"/>
  <c r="AI15" i="4" l="1"/>
  <c r="AI28" i="4" s="1"/>
  <c r="AG28" i="4"/>
  <c r="AB28" i="4"/>
  <c r="AB14" i="4"/>
  <c r="Z32" i="4" l="1"/>
  <c r="Z28" i="4"/>
  <c r="W9" i="4"/>
  <c r="W5" i="4"/>
  <c r="W6" i="4"/>
  <c r="W7" i="4"/>
  <c r="W8" i="4"/>
  <c r="W10" i="4"/>
  <c r="W11" i="4"/>
  <c r="W12" i="4"/>
  <c r="W13" i="4"/>
  <c r="W15" i="4"/>
  <c r="W16" i="4"/>
  <c r="W17" i="4"/>
  <c r="W18" i="4"/>
  <c r="W19" i="4"/>
  <c r="W20" i="4"/>
  <c r="W21" i="4"/>
  <c r="W22" i="4"/>
  <c r="W23" i="4"/>
  <c r="W24" i="4"/>
  <c r="V34" i="4"/>
  <c r="V35" i="4" s="1"/>
  <c r="V36" i="4" s="1"/>
  <c r="S36" i="4"/>
  <c r="S34" i="4"/>
  <c r="Q26" i="4"/>
  <c r="R26" i="4" s="1"/>
  <c r="T26" i="4" s="1"/>
  <c r="U26" i="4" s="1"/>
  <c r="Q27" i="4"/>
  <c r="T13" i="4"/>
  <c r="S28" i="4"/>
  <c r="O28" i="4"/>
  <c r="Q25" i="4"/>
  <c r="R25" i="4" s="1"/>
  <c r="T25" i="4" s="1"/>
  <c r="U25" i="4" s="1"/>
  <c r="Q24" i="4"/>
  <c r="R24" i="4" s="1"/>
  <c r="T24" i="4" s="1"/>
  <c r="U24" i="4" s="1"/>
  <c r="Q23" i="4"/>
  <c r="R23" i="4" s="1"/>
  <c r="T23" i="4" s="1"/>
  <c r="U23" i="4" s="1"/>
  <c r="Q22" i="4"/>
  <c r="R22" i="4" s="1"/>
  <c r="T22" i="4" s="1"/>
  <c r="U22" i="4" s="1"/>
  <c r="Q21" i="4"/>
  <c r="R21" i="4" s="1"/>
  <c r="T21" i="4" s="1"/>
  <c r="U21" i="4" s="1"/>
  <c r="X21" i="4" s="1"/>
  <c r="Q20" i="4"/>
  <c r="R20" i="4" s="1"/>
  <c r="T20" i="4" s="1"/>
  <c r="U20" i="4" s="1"/>
  <c r="Q19" i="4"/>
  <c r="R19" i="4" s="1"/>
  <c r="T19" i="4" s="1"/>
  <c r="U19" i="4" s="1"/>
  <c r="Q18" i="4"/>
  <c r="R18" i="4" s="1"/>
  <c r="T18" i="4" s="1"/>
  <c r="U18" i="4" s="1"/>
  <c r="Q17" i="4"/>
  <c r="R17" i="4" s="1"/>
  <c r="T17" i="4" s="1"/>
  <c r="U17" i="4" s="1"/>
  <c r="X17" i="4" s="1"/>
  <c r="Q15" i="4"/>
  <c r="R15" i="4" s="1"/>
  <c r="T15" i="4" s="1"/>
  <c r="Q6" i="4"/>
  <c r="R6" i="4" s="1"/>
  <c r="T6" i="4" s="1"/>
  <c r="U6" i="4" s="1"/>
  <c r="Q7" i="4"/>
  <c r="R7" i="4" s="1"/>
  <c r="T7" i="4" s="1"/>
  <c r="U7" i="4" s="1"/>
  <c r="Q8" i="4"/>
  <c r="R8" i="4" s="1"/>
  <c r="T8" i="4" s="1"/>
  <c r="U8" i="4" s="1"/>
  <c r="X8" i="4" s="1"/>
  <c r="Q9" i="4"/>
  <c r="R9" i="4" s="1"/>
  <c r="T9" i="4" s="1"/>
  <c r="U9" i="4" s="1"/>
  <c r="Q10" i="4"/>
  <c r="R10" i="4" s="1"/>
  <c r="T10" i="4" s="1"/>
  <c r="U10" i="4" s="1"/>
  <c r="Q11" i="4"/>
  <c r="R11" i="4" s="1"/>
  <c r="T11" i="4" s="1"/>
  <c r="U11" i="4" s="1"/>
  <c r="Q12" i="4"/>
  <c r="R12" i="4" s="1"/>
  <c r="T12" i="4" s="1"/>
  <c r="U12" i="4" s="1"/>
  <c r="X12" i="4" s="1"/>
  <c r="Q5" i="4"/>
  <c r="R5" i="4" s="1"/>
  <c r="T5" i="4" s="1"/>
  <c r="U5" i="4" s="1"/>
  <c r="P32" i="4"/>
  <c r="P31" i="4"/>
  <c r="Y12" i="4" l="1"/>
  <c r="AA12" i="4" s="1"/>
  <c r="Y8" i="4"/>
  <c r="AA8" i="4" s="1"/>
  <c r="Y17" i="4"/>
  <c r="AA17" i="4" s="1"/>
  <c r="Y21" i="4"/>
  <c r="AA21" i="4" s="1"/>
  <c r="X25" i="4"/>
  <c r="X7" i="4"/>
  <c r="X23" i="4"/>
  <c r="X19" i="4"/>
  <c r="X10" i="4"/>
  <c r="X6" i="4"/>
  <c r="X5" i="4"/>
  <c r="X26" i="4"/>
  <c r="X24" i="4"/>
  <c r="X22" i="4"/>
  <c r="X20" i="4"/>
  <c r="X18" i="4"/>
  <c r="X11" i="4"/>
  <c r="X9" i="4"/>
  <c r="P30" i="4"/>
  <c r="Q28" i="4"/>
  <c r="R27" i="4"/>
  <c r="R28" i="4" s="1"/>
  <c r="P28" i="4"/>
  <c r="Y11" i="4" l="1"/>
  <c r="AA11" i="4" s="1"/>
  <c r="Y20" i="4"/>
  <c r="AA20" i="4" s="1"/>
  <c r="Y24" i="4"/>
  <c r="AA24" i="4" s="1"/>
  <c r="Y5" i="4"/>
  <c r="AA5" i="4" s="1"/>
  <c r="Y10" i="4"/>
  <c r="AA10" i="4" s="1"/>
  <c r="Y23" i="4"/>
  <c r="AA23" i="4" s="1"/>
  <c r="Y25" i="4"/>
  <c r="AA25" i="4" s="1"/>
  <c r="Y9" i="4"/>
  <c r="AA9" i="4" s="1"/>
  <c r="Y18" i="4"/>
  <c r="AA18" i="4" s="1"/>
  <c r="Y22" i="4"/>
  <c r="AA22" i="4" s="1"/>
  <c r="Y26" i="4"/>
  <c r="AA26" i="4" s="1"/>
  <c r="Y6" i="4"/>
  <c r="AA6" i="4" s="1"/>
  <c r="Y19" i="4"/>
  <c r="AA19" i="4" s="1"/>
  <c r="Y7" i="4"/>
  <c r="AA7" i="4" s="1"/>
  <c r="X28" i="4"/>
  <c r="W28" i="4"/>
  <c r="T27" i="4"/>
  <c r="T28" i="4" s="1"/>
  <c r="AP28" i="4"/>
  <c r="Y28" i="4" l="1"/>
  <c r="AA28" i="4"/>
  <c r="U27" i="4"/>
  <c r="U28" i="4" s="1"/>
  <c r="T29" i="4" s="1"/>
  <c r="AO15" i="4" l="1"/>
  <c r="AN28" i="4"/>
  <c r="AQ15" i="4" l="1"/>
  <c r="AQ28" i="4" s="1"/>
  <c r="AO28" i="4"/>
  <c r="L28" i="4" l="1"/>
  <c r="J28" i="4"/>
  <c r="K16" i="4"/>
  <c r="M16" i="4" s="1"/>
  <c r="K17" i="4"/>
  <c r="M17" i="4" s="1"/>
  <c r="K18" i="4"/>
  <c r="M18" i="4" s="1"/>
  <c r="K19" i="4"/>
  <c r="M19" i="4" s="1"/>
  <c r="K20" i="4"/>
  <c r="M20" i="4" s="1"/>
  <c r="K21" i="4"/>
  <c r="M21" i="4" s="1"/>
  <c r="K22" i="4"/>
  <c r="M22" i="4" s="1"/>
  <c r="K23" i="4"/>
  <c r="M23" i="4" s="1"/>
  <c r="K24" i="4"/>
  <c r="M24" i="4" s="1"/>
  <c r="K25" i="4"/>
  <c r="M25" i="4" s="1"/>
  <c r="K26" i="4"/>
  <c r="M26" i="4" s="1"/>
  <c r="K27" i="4"/>
  <c r="M27" i="4" s="1"/>
  <c r="K15" i="4"/>
  <c r="M15" i="4" s="1"/>
  <c r="M28" i="4" l="1"/>
  <c r="K28" i="4"/>
</calcChain>
</file>

<file path=xl/sharedStrings.xml><?xml version="1.0" encoding="utf-8"?>
<sst xmlns="http://schemas.openxmlformats.org/spreadsheetml/2006/main" count="267" uniqueCount="199">
  <si>
    <t>Codici Fiscali</t>
  </si>
  <si>
    <t>Comune</t>
  </si>
  <si>
    <t>CM Scuola Secondaria</t>
  </si>
  <si>
    <t>Scuola Secondaria</t>
  </si>
  <si>
    <t>CM Istituto</t>
  </si>
  <si>
    <t>Istituto</t>
  </si>
  <si>
    <t>Gestore</t>
  </si>
  <si>
    <t>Mail</t>
  </si>
  <si>
    <t>IBAN</t>
  </si>
  <si>
    <t>IRES 4%</t>
  </si>
  <si>
    <t>Bolllo</t>
  </si>
  <si>
    <t>Somma erogata</t>
  </si>
  <si>
    <t>Parametro scuola corsi completi                        e &gt; 7 alunni</t>
  </si>
  <si>
    <t>Parametro Alunni</t>
  </si>
  <si>
    <r>
      <t xml:space="preserve">Parametro Alunni  &gt; di 7 </t>
    </r>
    <r>
      <rPr>
        <sz val="9"/>
        <color rgb="FFFF0000"/>
        <rFont val="Calibri"/>
        <family val="2"/>
        <scheme val="minor"/>
      </rPr>
      <t xml:space="preserve">                                             NO commerciale</t>
    </r>
  </si>
  <si>
    <t>Assegnazione Lordo A.S. 2019/20</t>
  </si>
  <si>
    <t>Acconto 2019/20 erogato nel 2019</t>
  </si>
  <si>
    <t>Saldo 2019/20 in erogazione 2020 a visuale nostra</t>
  </si>
  <si>
    <t>Saldo 2019/20 in erogazione 2020</t>
  </si>
  <si>
    <t>Parametro per acconto 2020/21</t>
  </si>
  <si>
    <t>Acconto 2020/21</t>
  </si>
  <si>
    <t xml:space="preserve">Netto in accreditamento 2020 </t>
  </si>
  <si>
    <t>1°grado triennio        2°grado biennio</t>
  </si>
  <si>
    <t>02641010588</t>
  </si>
  <si>
    <t>Cadoneghe</t>
  </si>
  <si>
    <t>PD1M001003</t>
  </si>
  <si>
    <t>Sacro Cuore</t>
  </si>
  <si>
    <t>PD1C055008</t>
  </si>
  <si>
    <t>Istituto Comprensivo Sacro Cuore</t>
  </si>
  <si>
    <t>Suore Riparatrici del Sacro Cuore</t>
  </si>
  <si>
    <t>sacrocuore.cadoneghe@libero.it</t>
  </si>
  <si>
    <t>IT56V0306962411100000000547</t>
  </si>
  <si>
    <t>91003100285</t>
  </si>
  <si>
    <t>Monselice</t>
  </si>
  <si>
    <t>PD1M00500A</t>
  </si>
  <si>
    <t>Vincenza Poloni</t>
  </si>
  <si>
    <t>Istituto Scolastico Paritario Sabinianum</t>
  </si>
  <si>
    <t>Parrocchia Duomo San Giuseppe Operaio</t>
  </si>
  <si>
    <t>sacrocuoremonselice@gmail.com</t>
  </si>
  <si>
    <t>IT29O0503346266000000010123</t>
  </si>
  <si>
    <t>00671440287</t>
  </si>
  <si>
    <t>Padova</t>
  </si>
  <si>
    <t>PD1M006006</t>
  </si>
  <si>
    <t>PD1V006006</t>
  </si>
  <si>
    <t>Istituto San Gregorio Barbarigo</t>
  </si>
  <si>
    <t>Collegio Vescovile Barbarigo - Diocesi di Padova</t>
  </si>
  <si>
    <t>segretario@barbarigo.edu</t>
  </si>
  <si>
    <t>IT31R0503412112000000002511</t>
  </si>
  <si>
    <t>02648090583</t>
  </si>
  <si>
    <t>PD1M007002</t>
  </si>
  <si>
    <t>Secondaria 1° grado (Rogazionisti)</t>
  </si>
  <si>
    <t>PD1V035006</t>
  </si>
  <si>
    <t xml:space="preserve">Scuole Paritarie Rogazionisti </t>
  </si>
  <si>
    <t>Padri Rogazionisti Sacro Cuore di Gesù</t>
  </si>
  <si>
    <t>rogpd@iol.it</t>
  </si>
  <si>
    <t>IT84B0306912134074000454706</t>
  </si>
  <si>
    <t>80007570288</t>
  </si>
  <si>
    <t>PD1M00800T</t>
  </si>
  <si>
    <t>Secondaria 1°grado (Don Bosco)</t>
  </si>
  <si>
    <t>PD1V185001</t>
  </si>
  <si>
    <t>Istituto Omnicomprensivo Don Bosco</t>
  </si>
  <si>
    <t>Istituto Femminile Don Bosco delle FMA</t>
  </si>
  <si>
    <t>segreteria@donboscopadova.it</t>
  </si>
  <si>
    <t>IT83H0503412111000000001196</t>
  </si>
  <si>
    <t>00723380283</t>
  </si>
  <si>
    <t>PD1M00900N</t>
  </si>
  <si>
    <t>Secondaria 1° grado (Teresianum)</t>
  </si>
  <si>
    <t>PD1C22400A</t>
  </si>
  <si>
    <t>Istituto Comprensivo Teresianum</t>
  </si>
  <si>
    <t>Compagnia Santa Teresa del Gesù</t>
  </si>
  <si>
    <t>segreteria@teresianumpadova.it</t>
  </si>
  <si>
    <t>IT74W0306912118074000395021</t>
  </si>
  <si>
    <t>02633020272</t>
  </si>
  <si>
    <t>PD1M01000T</t>
  </si>
  <si>
    <t>Bettini</t>
  </si>
  <si>
    <t>PD1V77500P</t>
  </si>
  <si>
    <t>Istituto Omnicomprensivo Romano Bruni</t>
  </si>
  <si>
    <t>Istituto Romano Bruni Cooperativa Sociale Onlus</t>
  </si>
  <si>
    <t>bettini@istitutobruni.com</t>
  </si>
  <si>
    <t>IT53R0306912125100000001634</t>
  </si>
  <si>
    <t>00668130289</t>
  </si>
  <si>
    <t>PD1M01100N</t>
  </si>
  <si>
    <t>Secondaria  1° grado (Collegio Dimesse)</t>
  </si>
  <si>
    <t>PD1C10600X</t>
  </si>
  <si>
    <t>Istituto Comprensivo Collegio Dimesse</t>
  </si>
  <si>
    <t>Casa Secolare delle Dimesse</t>
  </si>
  <si>
    <t>igina.eco@dimesse.it</t>
  </si>
  <si>
    <t>IT53G0306912118074000398515</t>
  </si>
  <si>
    <t>04662580283</t>
  </si>
  <si>
    <t>PD1M015007</t>
  </si>
  <si>
    <t>Secondaria 1°grado Internazionale Italo Cinese</t>
  </si>
  <si>
    <t>PD1C015007</t>
  </si>
  <si>
    <t>SIIC - Scuola Internazionale Italo Cinese</t>
  </si>
  <si>
    <t>Sviluppo ed Istruzione della Cultura italo-cinese srl</t>
  </si>
  <si>
    <t>info@siic.it</t>
  </si>
  <si>
    <t>IT72V0103012193000001224244</t>
  </si>
  <si>
    <t>01277330286</t>
  </si>
  <si>
    <t>Noventa Padovana</t>
  </si>
  <si>
    <t>PDRHMH500P</t>
  </si>
  <si>
    <t>Istituto Professionale Alberghiero Dieffe</t>
  </si>
  <si>
    <t>Istituto Superiore Enogastronomia Dieffe</t>
  </si>
  <si>
    <t>Società Cooperativa DIEFFE</t>
  </si>
  <si>
    <t>dieffe@dieffe.com</t>
  </si>
  <si>
    <t>IT53Z0335901600100000017308</t>
  </si>
  <si>
    <t>PDPC01500T</t>
  </si>
  <si>
    <t xml:space="preserve">Liceo classico (Barbarigo) </t>
  </si>
  <si>
    <t>PDPL04500G</t>
  </si>
  <si>
    <t>Liceo  linguistico (Don Bosco)</t>
  </si>
  <si>
    <t>amministrazione@donboscopadova.it</t>
  </si>
  <si>
    <t>PDPM00500B</t>
  </si>
  <si>
    <t>Liceo delle scienze umane Maria Ausiliatrice</t>
  </si>
  <si>
    <t>Liceo Maria Ausiliatrice</t>
  </si>
  <si>
    <t>segreteria@liceoausiliatricepd.it</t>
  </si>
  <si>
    <t>03771180282</t>
  </si>
  <si>
    <t>PDPS00500A</t>
  </si>
  <si>
    <t xml:space="preserve">Liceo Scientifico Sezione ad Indirizzo Sportivo </t>
  </si>
  <si>
    <t>Istituto Gymnasium Patavinum Sport</t>
  </si>
  <si>
    <t>Impresa sociale CAMPUS srl</t>
  </si>
  <si>
    <t>info@liceosportivo.it</t>
  </si>
  <si>
    <t>IT35W0103012195000061144692</t>
  </si>
  <si>
    <t>PDPS02500G</t>
  </si>
  <si>
    <t>PDPS035006</t>
  </si>
  <si>
    <t>Liceo scientifico (Rogazionisti)</t>
  </si>
  <si>
    <t>Rogazionisti Scuole Paritarie</t>
  </si>
  <si>
    <t>Liceo scienze applicate (Don Bosco)</t>
  </si>
  <si>
    <t>PDPS065002</t>
  </si>
  <si>
    <t>Liceo scientifico (Don Bosco)</t>
  </si>
  <si>
    <t>PDPS77500P</t>
  </si>
  <si>
    <t>Liceo scientifico ordinamentale e quadriennale</t>
  </si>
  <si>
    <t>liceo@istitutobruni.com</t>
  </si>
  <si>
    <t>PDTD01500R</t>
  </si>
  <si>
    <t>Istituto Tecnico Commerciale (VescovileBarbarigo)</t>
  </si>
  <si>
    <t>05227090288</t>
  </si>
  <si>
    <t>PDPL02500A</t>
  </si>
  <si>
    <t>Liceo linguistico ordinamentale D. Alighieri</t>
  </si>
  <si>
    <t>Liceo Linguistico Dante Alighieri</t>
  </si>
  <si>
    <t>IDA S.r.l. (Istituto Dante Alighieri SRL)</t>
  </si>
  <si>
    <t>amministrazione@istitutodantealighieri.it</t>
  </si>
  <si>
    <t>IT41I0336502000000000000636</t>
  </si>
  <si>
    <t>00809050289</t>
  </si>
  <si>
    <t>PDTF015003</t>
  </si>
  <si>
    <t>Istituto Tecnico Industriale (Ferraris)</t>
  </si>
  <si>
    <t>PDTF02500N</t>
  </si>
  <si>
    <t>Istituto Galileo Ferraris</t>
  </si>
  <si>
    <t>Istituto Galileo Ferraris S.R.L. Impresa Sociale</t>
  </si>
  <si>
    <t>amministrazione@gferraris.it</t>
  </si>
  <si>
    <t>IT46C0306962962100000006438</t>
  </si>
  <si>
    <t xml:space="preserve"> </t>
  </si>
  <si>
    <t>Galileo Ferraris recuperato un acconto 2013/14 di euro 847,19 non dovuto (vedi cartellina accrediti 1° acconto 2013/14)</t>
  </si>
  <si>
    <t>Prova</t>
  </si>
  <si>
    <t>Teresianum non è nell'elenco USR</t>
  </si>
  <si>
    <t>IL DIRIGENTE</t>
  </si>
  <si>
    <t>A) acconto 2019/20</t>
  </si>
  <si>
    <t xml:space="preserve">Ferraris no acconto per rischio alto corso completo 2018/19 </t>
  </si>
  <si>
    <t>B) saldo 2019/20</t>
  </si>
  <si>
    <t>realtà</t>
  </si>
  <si>
    <t>D) saldo 2019/20</t>
  </si>
  <si>
    <t>totale 2019/20</t>
  </si>
  <si>
    <t xml:space="preserve"> da recuperare su acconto C)</t>
  </si>
  <si>
    <t>= D) - B)</t>
  </si>
  <si>
    <t>Dott.ssa Mirella Nappa</t>
  </si>
  <si>
    <t>C) acconto 2020/21</t>
  </si>
  <si>
    <t>E) acconto 2020/21</t>
  </si>
  <si>
    <t>B) + C) ASSEGNAZIONE</t>
  </si>
  <si>
    <t>D) + E) ASSEGNZIONE</t>
  </si>
  <si>
    <t>Il codice pdps04500r chiude il 01.09.2020 e diventerà tutto pdps065002</t>
  </si>
  <si>
    <t>In giallo commerciale</t>
  </si>
  <si>
    <t>IT79F0503412112000000001268</t>
  </si>
  <si>
    <t>Integrazione H Lordo</t>
  </si>
  <si>
    <t>Bollo H</t>
  </si>
  <si>
    <t>Netto H</t>
  </si>
  <si>
    <t>Secondaria 1° grado (Barbarigo)</t>
  </si>
  <si>
    <t>Sanificazione Lordo</t>
  </si>
  <si>
    <t>Pulizie Ires</t>
  </si>
  <si>
    <t>Pulizie Bolo</t>
  </si>
  <si>
    <t>Pulizie Netto</t>
  </si>
  <si>
    <t>Lordo Ordinario 2020</t>
  </si>
  <si>
    <t>Ires Ordinario</t>
  </si>
  <si>
    <t>Bollo Ordinario</t>
  </si>
  <si>
    <t>Rette</t>
  </si>
  <si>
    <t>Ires Rette</t>
  </si>
  <si>
    <t>Bollo Rette</t>
  </si>
  <si>
    <t>Netto Rette</t>
  </si>
  <si>
    <t>Esami Stato</t>
  </si>
  <si>
    <t>Ires Esami</t>
  </si>
  <si>
    <t>Bollo Esami</t>
  </si>
  <si>
    <t>Netto Esami</t>
  </si>
  <si>
    <t>Ires H</t>
  </si>
  <si>
    <t>Tecnologie</t>
  </si>
  <si>
    <t>Ires Dad</t>
  </si>
  <si>
    <t>Bollo Dad</t>
  </si>
  <si>
    <t>Netto Dad</t>
  </si>
  <si>
    <t>Liceo scientifico (Barbarigo)</t>
  </si>
  <si>
    <t>M.I. - U.S.R. per il Veneto - Ufficio V Ufficio Ambito Territoriale sede di Padova</t>
  </si>
  <si>
    <t>PCTO lordo 8/12</t>
  </si>
  <si>
    <t>PCTO lordo 4/12</t>
  </si>
  <si>
    <t>dott. Roberto Natale</t>
  </si>
  <si>
    <t>Contributi "Percorsi per le Competenze Trasversali e l'Orientamento" (PCTO) Capitolo 2394 PG 11 - Decreto MI 5827/2020</t>
  </si>
  <si>
    <t>PDPS04500R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</si>
</sst>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_-* #,##0.000_-;\-* #,##0.0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Verdana"/>
      <family val="2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0"/>
      <color indexed="12"/>
      <name val="Arial"/>
      <family val="2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7"/>
      <color theme="1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sz val="7"/>
      <color theme="0" tint="-0.499984740745262"/>
      <name val="Batang"/>
      <family val="1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FF0000"/>
      <name val="Cambria"/>
      <family val="1"/>
      <scheme val="major"/>
    </font>
    <font>
      <sz val="9"/>
      <color theme="0" tint="-0.499984740745262"/>
      <name val="Calibri"/>
      <family val="2"/>
      <scheme val="minor"/>
    </font>
    <font>
      <b/>
      <sz val="11"/>
      <color theme="1"/>
      <name val="Algerian"/>
      <family val="5"/>
    </font>
    <font>
      <sz val="11"/>
      <color theme="1"/>
      <name val="Algerian"/>
      <family val="5"/>
    </font>
    <font>
      <sz val="9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double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>
      <alignment vertical="top"/>
    </xf>
    <xf numFmtId="0" fontId="8" fillId="0" borderId="0" applyNumberFormat="0" applyFill="0" applyBorder="0" applyAlignment="0" applyProtection="0">
      <alignment vertical="top"/>
      <protection locked="0"/>
    </xf>
  </cellStyleXfs>
  <cellXfs count="242">
    <xf numFmtId="0" fontId="0" fillId="0" borderId="0" xfId="0"/>
    <xf numFmtId="0" fontId="4" fillId="0" borderId="0" xfId="0" applyFont="1"/>
    <xf numFmtId="0" fontId="2" fillId="0" borderId="1" xfId="0" applyFont="1" applyBorder="1"/>
    <xf numFmtId="43" fontId="2" fillId="0" borderId="1" xfId="1" applyFont="1" applyBorder="1"/>
    <xf numFmtId="43" fontId="2" fillId="0" borderId="2" xfId="1" applyFont="1" applyBorder="1"/>
    <xf numFmtId="0" fontId="2" fillId="0" borderId="1" xfId="0" applyFont="1" applyFill="1" applyBorder="1"/>
    <xf numFmtId="0" fontId="0" fillId="0" borderId="0" xfId="0" applyFill="1"/>
    <xf numFmtId="0" fontId="2" fillId="0" borderId="0" xfId="0" applyFont="1"/>
    <xf numFmtId="43" fontId="2" fillId="0" borderId="0" xfId="1" applyFont="1"/>
    <xf numFmtId="43" fontId="2" fillId="0" borderId="0" xfId="0" applyNumberFormat="1" applyFont="1"/>
    <xf numFmtId="0" fontId="2" fillId="0" borderId="7" xfId="0" applyFont="1" applyBorder="1"/>
    <xf numFmtId="0" fontId="2" fillId="0" borderId="9" xfId="0" applyFont="1" applyBorder="1"/>
    <xf numFmtId="0" fontId="2" fillId="0" borderId="1" xfId="0" quotePrefix="1" applyFont="1" applyBorder="1"/>
    <xf numFmtId="0" fontId="2" fillId="2" borderId="2" xfId="0" applyFont="1" applyFill="1" applyBorder="1"/>
    <xf numFmtId="0" fontId="2" fillId="0" borderId="0" xfId="0" applyFont="1" applyFill="1" applyBorder="1"/>
    <xf numFmtId="0" fontId="0" fillId="0" borderId="6" xfId="0" applyBorder="1"/>
    <xf numFmtId="0" fontId="0" fillId="0" borderId="8" xfId="0" applyBorder="1"/>
    <xf numFmtId="0" fontId="0" fillId="0" borderId="11" xfId="0" applyBorder="1"/>
    <xf numFmtId="0" fontId="2" fillId="0" borderId="12" xfId="0" applyFont="1" applyBorder="1"/>
    <xf numFmtId="0" fontId="2" fillId="0" borderId="12" xfId="0" applyFont="1" applyFill="1" applyBorder="1"/>
    <xf numFmtId="0" fontId="2" fillId="0" borderId="14" xfId="0" applyFont="1" applyBorder="1"/>
    <xf numFmtId="0" fontId="2" fillId="0" borderId="15" xfId="0" applyFont="1" applyBorder="1"/>
    <xf numFmtId="4" fontId="9" fillId="0" borderId="16" xfId="0" applyNumberFormat="1" applyFont="1" applyFill="1" applyBorder="1" applyAlignment="1">
      <alignment horizontal="right" shrinkToFit="1"/>
    </xf>
    <xf numFmtId="4" fontId="2" fillId="0" borderId="15" xfId="0" applyNumberFormat="1" applyFont="1" applyBorder="1"/>
    <xf numFmtId="0" fontId="2" fillId="0" borderId="2" xfId="0" applyFont="1" applyBorder="1"/>
    <xf numFmtId="0" fontId="2" fillId="0" borderId="2" xfId="0" applyFont="1" applyFill="1" applyBorder="1"/>
    <xf numFmtId="0" fontId="2" fillId="0" borderId="9" xfId="0" applyFont="1" applyFill="1" applyBorder="1"/>
    <xf numFmtId="4" fontId="9" fillId="0" borderId="17" xfId="0" applyNumberFormat="1" applyFont="1" applyFill="1" applyBorder="1" applyAlignment="1">
      <alignment horizontal="right" shrinkToFit="1"/>
    </xf>
    <xf numFmtId="0" fontId="2" fillId="5" borderId="1" xfId="0" applyFont="1" applyFill="1" applyBorder="1" applyAlignment="1">
      <alignment horizontal="center" vertical="center"/>
    </xf>
    <xf numFmtId="2" fontId="2" fillId="0" borderId="1" xfId="0" applyNumberFormat="1" applyFont="1" applyBorder="1"/>
    <xf numFmtId="4" fontId="2" fillId="0" borderId="19" xfId="0" applyNumberFormat="1" applyFont="1" applyBorder="1"/>
    <xf numFmtId="0" fontId="2" fillId="0" borderId="4" xfId="0" applyFont="1" applyBorder="1"/>
    <xf numFmtId="0" fontId="0" fillId="0" borderId="0" xfId="0" applyBorder="1"/>
    <xf numFmtId="0" fontId="5" fillId="0" borderId="1" xfId="0" applyFont="1" applyFill="1" applyBorder="1"/>
    <xf numFmtId="0" fontId="2" fillId="2" borderId="9" xfId="0" applyFont="1" applyFill="1" applyBorder="1"/>
    <xf numFmtId="0" fontId="2" fillId="2" borderId="13" xfId="0" applyFont="1" applyFill="1" applyBorder="1"/>
    <xf numFmtId="0" fontId="2" fillId="2" borderId="19" xfId="0" applyFont="1" applyFill="1" applyBorder="1"/>
    <xf numFmtId="43" fontId="6" fillId="2" borderId="2" xfId="1" applyFont="1" applyFill="1" applyBorder="1" applyAlignment="1">
      <alignment vertical="center"/>
    </xf>
    <xf numFmtId="43" fontId="2" fillId="2" borderId="2" xfId="1" applyFont="1" applyFill="1" applyBorder="1" applyAlignment="1">
      <alignment vertical="center"/>
    </xf>
    <xf numFmtId="43" fontId="2" fillId="2" borderId="2" xfId="0" applyNumberFormat="1" applyFont="1" applyFill="1" applyBorder="1"/>
    <xf numFmtId="0" fontId="0" fillId="2" borderId="2" xfId="0" applyFill="1" applyBorder="1"/>
    <xf numFmtId="0" fontId="2" fillId="0" borderId="1" xfId="0" applyFont="1" applyBorder="1" applyAlignment="1">
      <alignment horizontal="center" vertical="center"/>
    </xf>
    <xf numFmtId="2" fontId="2" fillId="0" borderId="15" xfId="0" applyNumberFormat="1" applyFont="1" applyBorder="1"/>
    <xf numFmtId="2" fontId="2" fillId="0" borderId="2" xfId="0" applyNumberFormat="1" applyFont="1" applyBorder="1"/>
    <xf numFmtId="0" fontId="2" fillId="0" borderId="12" xfId="0" applyFont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 wrapText="1"/>
    </xf>
    <xf numFmtId="0" fontId="13" fillId="0" borderId="0" xfId="0" applyFont="1"/>
    <xf numFmtId="43" fontId="2" fillId="6" borderId="14" xfId="1" applyFont="1" applyFill="1" applyBorder="1" applyAlignment="1">
      <alignment horizontal="center" vertical="center" wrapText="1"/>
    </xf>
    <xf numFmtId="43" fontId="2" fillId="6" borderId="1" xfId="1" applyFont="1" applyFill="1" applyBorder="1" applyAlignment="1">
      <alignment horizontal="center" vertical="center" wrapText="1"/>
    </xf>
    <xf numFmtId="43" fontId="11" fillId="6" borderId="1" xfId="1" applyFont="1" applyFill="1" applyBorder="1" applyAlignment="1">
      <alignment horizontal="center" vertical="center" wrapText="1"/>
    </xf>
    <xf numFmtId="165" fontId="4" fillId="0" borderId="0" xfId="1" applyNumberFormat="1" applyFont="1"/>
    <xf numFmtId="0" fontId="0" fillId="3" borderId="0" xfId="0" applyFill="1"/>
    <xf numFmtId="43" fontId="2" fillId="7" borderId="12" xfId="0" applyNumberFormat="1" applyFont="1" applyFill="1" applyBorder="1"/>
    <xf numFmtId="43" fontId="2" fillId="7" borderId="9" xfId="0" applyNumberFormat="1" applyFont="1" applyFill="1" applyBorder="1"/>
    <xf numFmtId="43" fontId="11" fillId="7" borderId="23" xfId="1" applyFont="1" applyFill="1" applyBorder="1" applyAlignment="1">
      <alignment horizontal="center" vertical="center" wrapText="1"/>
    </xf>
    <xf numFmtId="0" fontId="0" fillId="7" borderId="10" xfId="0" applyFill="1" applyBorder="1"/>
    <xf numFmtId="43" fontId="14" fillId="6" borderId="1" xfId="1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0" fontId="2" fillId="0" borderId="20" xfId="0" applyFont="1" applyFill="1" applyBorder="1"/>
    <xf numFmtId="0" fontId="2" fillId="0" borderId="22" xfId="0" applyFont="1" applyFill="1" applyBorder="1"/>
    <xf numFmtId="0" fontId="2" fillId="0" borderId="21" xfId="0" applyFont="1" applyFill="1" applyBorder="1" applyAlignment="1"/>
    <xf numFmtId="0" fontId="2" fillId="0" borderId="24" xfId="0" applyFont="1" applyFill="1" applyBorder="1"/>
    <xf numFmtId="2" fontId="2" fillId="0" borderId="20" xfId="0" applyNumberFormat="1" applyFont="1" applyFill="1" applyBorder="1"/>
    <xf numFmtId="2" fontId="2" fillId="0" borderId="24" xfId="0" applyNumberFormat="1" applyFont="1" applyFill="1" applyBorder="1"/>
    <xf numFmtId="43" fontId="2" fillId="7" borderId="22" xfId="0" applyNumberFormat="1" applyFont="1" applyFill="1" applyBorder="1"/>
    <xf numFmtId="0" fontId="2" fillId="8" borderId="20" xfId="0" applyFont="1" applyFill="1" applyBorder="1"/>
    <xf numFmtId="0" fontId="2" fillId="8" borderId="1" xfId="0" applyFont="1" applyFill="1" applyBorder="1"/>
    <xf numFmtId="43" fontId="15" fillId="6" borderId="1" xfId="1" applyFont="1" applyFill="1" applyBorder="1" applyAlignment="1">
      <alignment horizontal="center" vertical="center" wrapText="1"/>
    </xf>
    <xf numFmtId="43" fontId="16" fillId="2" borderId="13" xfId="1" applyFont="1" applyFill="1" applyBorder="1" applyAlignment="1">
      <alignment horizontal="center" vertical="center"/>
    </xf>
    <xf numFmtId="43" fontId="16" fillId="2" borderId="2" xfId="1" applyFont="1" applyFill="1" applyBorder="1" applyAlignment="1">
      <alignment vertical="center"/>
    </xf>
    <xf numFmtId="165" fontId="17" fillId="2" borderId="2" xfId="1" applyNumberFormat="1" applyFont="1" applyFill="1" applyBorder="1" applyAlignment="1">
      <alignment horizontal="center" vertical="center" wrapText="1"/>
    </xf>
    <xf numFmtId="43" fontId="2" fillId="8" borderId="20" xfId="1" applyFont="1" applyFill="1" applyBorder="1"/>
    <xf numFmtId="43" fontId="2" fillId="8" borderId="1" xfId="1" applyFont="1" applyFill="1" applyBorder="1"/>
    <xf numFmtId="166" fontId="2" fillId="0" borderId="1" xfId="1" applyNumberFormat="1" applyFont="1" applyBorder="1"/>
    <xf numFmtId="43" fontId="2" fillId="0" borderId="1" xfId="1" applyNumberFormat="1" applyFont="1" applyBorder="1"/>
    <xf numFmtId="43" fontId="2" fillId="8" borderId="20" xfId="1" applyNumberFormat="1" applyFont="1" applyFill="1" applyBorder="1"/>
    <xf numFmtId="43" fontId="2" fillId="8" borderId="1" xfId="1" applyNumberFormat="1" applyFont="1" applyFill="1" applyBorder="1"/>
    <xf numFmtId="43" fontId="18" fillId="8" borderId="20" xfId="1" applyNumberFormat="1" applyFont="1" applyFill="1" applyBorder="1"/>
    <xf numFmtId="43" fontId="18" fillId="8" borderId="20" xfId="0" applyNumberFormat="1" applyFont="1" applyFill="1" applyBorder="1"/>
    <xf numFmtId="43" fontId="18" fillId="8" borderId="1" xfId="1" applyFont="1" applyFill="1" applyBorder="1" applyAlignment="1">
      <alignment horizontal="center" vertical="center" wrapText="1"/>
    </xf>
    <xf numFmtId="43" fontId="19" fillId="6" borderId="1" xfId="1" applyFont="1" applyFill="1" applyBorder="1" applyAlignment="1">
      <alignment horizontal="center" vertical="center" wrapText="1"/>
    </xf>
    <xf numFmtId="43" fontId="2" fillId="8" borderId="2" xfId="1" applyFont="1" applyFill="1" applyBorder="1"/>
    <xf numFmtId="43" fontId="5" fillId="8" borderId="20" xfId="1" applyFont="1" applyFill="1" applyBorder="1"/>
    <xf numFmtId="43" fontId="18" fillId="0" borderId="2" xfId="1" applyNumberFormat="1" applyFont="1" applyBorder="1"/>
    <xf numFmtId="43" fontId="2" fillId="0" borderId="10" xfId="1" applyFont="1" applyBorder="1"/>
    <xf numFmtId="0" fontId="18" fillId="0" borderId="0" xfId="0" applyFont="1" applyAlignment="1">
      <alignment horizontal="center"/>
    </xf>
    <xf numFmtId="43" fontId="10" fillId="0" borderId="0" xfId="1" applyFont="1"/>
    <xf numFmtId="0" fontId="2" fillId="0" borderId="0" xfId="0" quotePrefix="1" applyFont="1"/>
    <xf numFmtId="43" fontId="2" fillId="0" borderId="10" xfId="0" applyNumberFormat="1" applyFont="1" applyBorder="1"/>
    <xf numFmtId="0" fontId="2" fillId="8" borderId="2" xfId="0" applyFont="1" applyFill="1" applyBorder="1"/>
    <xf numFmtId="43" fontId="21" fillId="0" borderId="1" xfId="1" applyFont="1" applyBorder="1"/>
    <xf numFmtId="4" fontId="21" fillId="0" borderId="1" xfId="0" applyNumberFormat="1" applyFont="1" applyBorder="1"/>
    <xf numFmtId="43" fontId="21" fillId="8" borderId="20" xfId="1" applyFont="1" applyFill="1" applyBorder="1"/>
    <xf numFmtId="43" fontId="21" fillId="8" borderId="2" xfId="1" applyFont="1" applyFill="1" applyBorder="1"/>
    <xf numFmtId="43" fontId="21" fillId="8" borderId="1" xfId="1" applyFont="1" applyFill="1" applyBorder="1"/>
    <xf numFmtId="43" fontId="2" fillId="8" borderId="2" xfId="1" applyNumberFormat="1" applyFont="1" applyFill="1" applyBorder="1"/>
    <xf numFmtId="166" fontId="2" fillId="0" borderId="1" xfId="1" applyNumberFormat="1" applyFont="1" applyFill="1" applyBorder="1"/>
    <xf numFmtId="43" fontId="2" fillId="0" borderId="1" xfId="1" applyNumberFormat="1" applyFont="1" applyFill="1" applyBorder="1"/>
    <xf numFmtId="0" fontId="23" fillId="3" borderId="10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2" borderId="2" xfId="0" applyFont="1" applyFill="1" applyBorder="1"/>
    <xf numFmtId="0" fontId="15" fillId="0" borderId="1" xfId="0" applyFont="1" applyBorder="1"/>
    <xf numFmtId="0" fontId="4" fillId="2" borderId="0" xfId="0" applyFont="1" applyFill="1"/>
    <xf numFmtId="4" fontId="2" fillId="2" borderId="3" xfId="0" applyNumberFormat="1" applyFont="1" applyFill="1" applyBorder="1"/>
    <xf numFmtId="4" fontId="2" fillId="2" borderId="18" xfId="0" applyNumberFormat="1" applyFont="1" applyFill="1" applyBorder="1"/>
    <xf numFmtId="43" fontId="2" fillId="2" borderId="4" xfId="0" applyNumberFormat="1" applyFont="1" applyFill="1" applyBorder="1"/>
    <xf numFmtId="0" fontId="0" fillId="0" borderId="26" xfId="0" applyBorder="1"/>
    <xf numFmtId="0" fontId="0" fillId="0" borderId="0" xfId="0" applyAlignment="1">
      <alignment horizontal="center"/>
    </xf>
    <xf numFmtId="0" fontId="24" fillId="0" borderId="0" xfId="0" applyFont="1"/>
    <xf numFmtId="0" fontId="2" fillId="3" borderId="12" xfId="0" applyFont="1" applyFill="1" applyBorder="1"/>
    <xf numFmtId="4" fontId="2" fillId="0" borderId="2" xfId="0" applyNumberFormat="1" applyFont="1" applyBorder="1"/>
    <xf numFmtId="43" fontId="18" fillId="8" borderId="2" xfId="0" applyNumberFormat="1" applyFont="1" applyFill="1" applyBorder="1"/>
    <xf numFmtId="0" fontId="2" fillId="2" borderId="28" xfId="0" applyFont="1" applyFill="1" applyBorder="1"/>
    <xf numFmtId="0" fontId="15" fillId="2" borderId="28" xfId="0" applyFont="1" applyFill="1" applyBorder="1"/>
    <xf numFmtId="0" fontId="4" fillId="2" borderId="28" xfId="0" applyFont="1" applyFill="1" applyBorder="1"/>
    <xf numFmtId="0" fontId="2" fillId="2" borderId="25" xfId="0" applyFont="1" applyFill="1" applyBorder="1"/>
    <xf numFmtId="0" fontId="2" fillId="2" borderId="29" xfId="0" applyFont="1" applyFill="1" applyBorder="1" applyAlignment="1"/>
    <xf numFmtId="0" fontId="2" fillId="2" borderId="30" xfId="0" applyFont="1" applyFill="1" applyBorder="1"/>
    <xf numFmtId="2" fontId="2" fillId="2" borderId="28" xfId="0" applyNumberFormat="1" applyFont="1" applyFill="1" applyBorder="1"/>
    <xf numFmtId="43" fontId="2" fillId="2" borderId="25" xfId="0" applyNumberFormat="1" applyFont="1" applyFill="1" applyBorder="1"/>
    <xf numFmtId="43" fontId="5" fillId="2" borderId="28" xfId="1" applyFont="1" applyFill="1" applyBorder="1"/>
    <xf numFmtId="43" fontId="2" fillId="2" borderId="28" xfId="1" applyFont="1" applyFill="1" applyBorder="1"/>
    <xf numFmtId="43" fontId="2" fillId="2" borderId="20" xfId="1" applyFont="1" applyFill="1" applyBorder="1"/>
    <xf numFmtId="43" fontId="18" fillId="2" borderId="28" xfId="1" applyNumberFormat="1" applyFont="1" applyFill="1" applyBorder="1"/>
    <xf numFmtId="43" fontId="18" fillId="2" borderId="20" xfId="0" applyNumberFormat="1" applyFont="1" applyFill="1" applyBorder="1"/>
    <xf numFmtId="43" fontId="21" fillId="2" borderId="28" xfId="1" applyFont="1" applyFill="1" applyBorder="1"/>
    <xf numFmtId="43" fontId="2" fillId="2" borderId="28" xfId="1" applyNumberFormat="1" applyFont="1" applyFill="1" applyBorder="1"/>
    <xf numFmtId="0" fontId="4" fillId="0" borderId="20" xfId="0" applyFont="1" applyFill="1" applyBorder="1"/>
    <xf numFmtId="0" fontId="12" fillId="0" borderId="2" xfId="0" applyFont="1" applyBorder="1" applyAlignment="1">
      <alignment vertical="center" wrapText="1"/>
    </xf>
    <xf numFmtId="0" fontId="2" fillId="5" borderId="14" xfId="0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right"/>
    </xf>
    <xf numFmtId="0" fontId="2" fillId="2" borderId="11" xfId="0" applyFont="1" applyFill="1" applyBorder="1"/>
    <xf numFmtId="2" fontId="2" fillId="0" borderId="34" xfId="0" applyNumberFormat="1" applyFont="1" applyBorder="1"/>
    <xf numFmtId="2" fontId="2" fillId="0" borderId="35" xfId="0" applyNumberFormat="1" applyFont="1" applyFill="1" applyBorder="1"/>
    <xf numFmtId="2" fontId="2" fillId="2" borderId="31" xfId="0" applyNumberFormat="1" applyFont="1" applyFill="1" applyBorder="1"/>
    <xf numFmtId="2" fontId="9" fillId="0" borderId="36" xfId="0" applyNumberFormat="1" applyFont="1" applyFill="1" applyBorder="1" applyAlignment="1">
      <alignment horizontal="right" shrinkToFit="1"/>
    </xf>
    <xf numFmtId="2" fontId="9" fillId="0" borderId="37" xfId="0" applyNumberFormat="1" applyFont="1" applyFill="1" applyBorder="1" applyAlignment="1">
      <alignment horizontal="right" shrinkToFit="1"/>
    </xf>
    <xf numFmtId="43" fontId="2" fillId="9" borderId="1" xfId="1" applyFont="1" applyFill="1" applyBorder="1" applyAlignment="1">
      <alignment horizontal="center" vertical="center" wrapText="1"/>
    </xf>
    <xf numFmtId="0" fontId="0" fillId="2" borderId="38" xfId="0" applyFill="1" applyBorder="1"/>
    <xf numFmtId="0" fontId="0" fillId="2" borderId="28" xfId="0" applyFill="1" applyBorder="1"/>
    <xf numFmtId="0" fontId="0" fillId="0" borderId="32" xfId="0" applyFill="1" applyBorder="1"/>
    <xf numFmtId="0" fontId="2" fillId="10" borderId="2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3" fontId="2" fillId="0" borderId="27" xfId="1" applyFont="1" applyFill="1" applyBorder="1" applyAlignment="1">
      <alignment horizontal="right"/>
    </xf>
    <xf numFmtId="43" fontId="2" fillId="0" borderId="27" xfId="1" applyFont="1" applyBorder="1" applyAlignment="1">
      <alignment horizontal="right"/>
    </xf>
    <xf numFmtId="43" fontId="2" fillId="0" borderId="26" xfId="1" applyFont="1" applyBorder="1" applyAlignment="1">
      <alignment horizontal="right"/>
    </xf>
    <xf numFmtId="43" fontId="2" fillId="2" borderId="1" xfId="1" applyFont="1" applyFill="1" applyBorder="1" applyAlignment="1">
      <alignment horizontal="right"/>
    </xf>
    <xf numFmtId="43" fontId="2" fillId="0" borderId="32" xfId="1" applyFont="1" applyFill="1" applyBorder="1" applyAlignment="1">
      <alignment horizontal="right"/>
    </xf>
    <xf numFmtId="43" fontId="2" fillId="0" borderId="39" xfId="1" applyFont="1" applyFill="1" applyBorder="1" applyAlignment="1">
      <alignment horizontal="right"/>
    </xf>
    <xf numFmtId="43" fontId="2" fillId="2" borderId="1" xfId="1" applyFont="1" applyFill="1" applyBorder="1"/>
    <xf numFmtId="4" fontId="2" fillId="2" borderId="1" xfId="0" applyNumberFormat="1" applyFont="1" applyFill="1" applyBorder="1" applyAlignment="1">
      <alignment vertical="center"/>
    </xf>
    <xf numFmtId="43" fontId="2" fillId="2" borderId="31" xfId="1" applyFont="1" applyFill="1" applyBorder="1"/>
    <xf numFmtId="2" fontId="2" fillId="2" borderId="41" xfId="0" applyNumberFormat="1" applyFont="1" applyFill="1" applyBorder="1"/>
    <xf numFmtId="43" fontId="2" fillId="0" borderId="32" xfId="1" applyFont="1" applyBorder="1" applyAlignment="1">
      <alignment horizontal="right"/>
    </xf>
    <xf numFmtId="0" fontId="2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/>
    </xf>
    <xf numFmtId="0" fontId="5" fillId="0" borderId="34" xfId="3" applyFont="1" applyBorder="1" applyAlignment="1" applyProtection="1"/>
    <xf numFmtId="0" fontId="5" fillId="0" borderId="34" xfId="0" applyFont="1" applyBorder="1"/>
    <xf numFmtId="0" fontId="5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2" borderId="42" xfId="0" applyFont="1" applyFill="1" applyBorder="1" applyAlignment="1">
      <alignment horizontal="left" vertical="center" wrapText="1"/>
    </xf>
    <xf numFmtId="0" fontId="5" fillId="0" borderId="11" xfId="3" applyFont="1" applyFill="1" applyBorder="1" applyAlignment="1" applyProtection="1">
      <alignment horizontal="left" vertical="center" wrapText="1"/>
    </xf>
    <xf numFmtId="0" fontId="2" fillId="0" borderId="34" xfId="0" applyFont="1" applyBorder="1"/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/>
    <xf numFmtId="0" fontId="2" fillId="4" borderId="15" xfId="0" applyFont="1" applyFill="1" applyBorder="1"/>
    <xf numFmtId="0" fontId="4" fillId="2" borderId="43" xfId="0" applyFont="1" applyFill="1" applyBorder="1"/>
    <xf numFmtId="0" fontId="2" fillId="10" borderId="44" xfId="0" applyFont="1" applyFill="1" applyBorder="1" applyAlignment="1">
      <alignment horizontal="center" vertical="center" wrapText="1"/>
    </xf>
    <xf numFmtId="0" fontId="0" fillId="2" borderId="11" xfId="0" applyFill="1" applyBorder="1"/>
    <xf numFmtId="0" fontId="0" fillId="0" borderId="44" xfId="0" applyBorder="1"/>
    <xf numFmtId="0" fontId="0" fillId="0" borderId="45" xfId="0" applyFill="1" applyBorder="1"/>
    <xf numFmtId="0" fontId="0" fillId="2" borderId="46" xfId="0" applyFill="1" applyBorder="1"/>
    <xf numFmtId="43" fontId="2" fillId="0" borderId="36" xfId="1" applyFont="1" applyFill="1" applyBorder="1" applyAlignment="1">
      <alignment horizontal="right"/>
    </xf>
    <xf numFmtId="43" fontId="2" fillId="0" borderId="44" xfId="1" applyFont="1" applyFill="1" applyBorder="1" applyAlignment="1">
      <alignment horizontal="right"/>
    </xf>
    <xf numFmtId="43" fontId="2" fillId="2" borderId="34" xfId="1" applyFont="1" applyFill="1" applyBorder="1" applyAlignment="1">
      <alignment horizontal="right"/>
    </xf>
    <xf numFmtId="43" fontId="11" fillId="9" borderId="15" xfId="1" applyFont="1" applyFill="1" applyBorder="1" applyAlignment="1">
      <alignment horizontal="center" vertical="center" wrapText="1"/>
    </xf>
    <xf numFmtId="0" fontId="0" fillId="2" borderId="19" xfId="0" applyFill="1" applyBorder="1"/>
    <xf numFmtId="43" fontId="2" fillId="0" borderId="47" xfId="1" applyFont="1" applyBorder="1" applyAlignment="1">
      <alignment horizontal="right"/>
    </xf>
    <xf numFmtId="43" fontId="2" fillId="0" borderId="48" xfId="1" applyFont="1" applyBorder="1" applyAlignment="1">
      <alignment horizontal="right"/>
    </xf>
    <xf numFmtId="43" fontId="2" fillId="2" borderId="49" xfId="1" applyFont="1" applyFill="1" applyBorder="1"/>
    <xf numFmtId="43" fontId="2" fillId="2" borderId="15" xfId="1" applyFont="1" applyFill="1" applyBorder="1"/>
    <xf numFmtId="0" fontId="2" fillId="4" borderId="34" xfId="0" applyFont="1" applyFill="1" applyBorder="1" applyAlignment="1">
      <alignment horizontal="center" vertical="center" wrapText="1"/>
    </xf>
    <xf numFmtId="43" fontId="2" fillId="0" borderId="45" xfId="1" applyFont="1" applyFill="1" applyBorder="1" applyAlignment="1">
      <alignment horizontal="right"/>
    </xf>
    <xf numFmtId="0" fontId="0" fillId="2" borderId="42" xfId="0" applyFill="1" applyBorder="1"/>
    <xf numFmtId="0" fontId="2" fillId="10" borderId="50" xfId="0" applyFont="1" applyFill="1" applyBorder="1" applyAlignment="1">
      <alignment horizontal="center" vertical="center" wrapText="1"/>
    </xf>
    <xf numFmtId="0" fontId="0" fillId="0" borderId="50" xfId="0" applyBorder="1"/>
    <xf numFmtId="0" fontId="0" fillId="0" borderId="48" xfId="0" applyFill="1" applyBorder="1"/>
    <xf numFmtId="0" fontId="0" fillId="2" borderId="51" xfId="0" applyFill="1" applyBorder="1"/>
    <xf numFmtId="43" fontId="2" fillId="0" borderId="50" xfId="1" applyFont="1" applyBorder="1" applyAlignment="1">
      <alignment horizontal="right"/>
    </xf>
    <xf numFmtId="0" fontId="2" fillId="4" borderId="15" xfId="0" applyFont="1" applyFill="1" applyBorder="1" applyAlignment="1">
      <alignment horizontal="center" vertical="center" wrapText="1"/>
    </xf>
    <xf numFmtId="0" fontId="0" fillId="2" borderId="30" xfId="0" applyFill="1" applyBorder="1"/>
    <xf numFmtId="43" fontId="2" fillId="2" borderId="15" xfId="0" applyNumberFormat="1" applyFont="1" applyFill="1" applyBorder="1" applyAlignment="1">
      <alignment vertical="center"/>
    </xf>
    <xf numFmtId="2" fontId="2" fillId="0" borderId="19" xfId="0" applyNumberFormat="1" applyFont="1" applyBorder="1"/>
    <xf numFmtId="43" fontId="11" fillId="9" borderId="34" xfId="1" applyFont="1" applyFill="1" applyBorder="1" applyAlignment="1">
      <alignment horizontal="center" vertical="center" wrapText="1"/>
    </xf>
    <xf numFmtId="43" fontId="2" fillId="0" borderId="40" xfId="1" applyFont="1" applyFill="1" applyBorder="1" applyAlignment="1">
      <alignment horizontal="right"/>
    </xf>
    <xf numFmtId="43" fontId="2" fillId="6" borderId="15" xfId="1" applyFont="1" applyFill="1" applyBorder="1" applyAlignment="1">
      <alignment horizontal="center" vertical="center" wrapText="1"/>
    </xf>
    <xf numFmtId="43" fontId="2" fillId="0" borderId="15" xfId="0" applyNumberFormat="1" applyFont="1" applyBorder="1"/>
    <xf numFmtId="0" fontId="2" fillId="8" borderId="24" xfId="0" applyFont="1" applyFill="1" applyBorder="1"/>
    <xf numFmtId="0" fontId="2" fillId="8" borderId="19" xfId="0" applyFont="1" applyFill="1" applyBorder="1"/>
    <xf numFmtId="0" fontId="2" fillId="8" borderId="15" xfId="0" applyFont="1" applyFill="1" applyBorder="1"/>
    <xf numFmtId="43" fontId="2" fillId="8" borderId="15" xfId="1" applyFont="1" applyFill="1" applyBorder="1"/>
    <xf numFmtId="43" fontId="2" fillId="2" borderId="14" xfId="1" applyFont="1" applyFill="1" applyBorder="1"/>
    <xf numFmtId="43" fontId="2" fillId="0" borderId="39" xfId="1" applyFont="1" applyBorder="1" applyAlignment="1">
      <alignment horizontal="right"/>
    </xf>
    <xf numFmtId="43" fontId="2" fillId="0" borderId="52" xfId="1" applyFont="1" applyBorder="1" applyAlignment="1">
      <alignment horizontal="right"/>
    </xf>
    <xf numFmtId="43" fontId="2" fillId="0" borderId="33" xfId="1" applyFont="1" applyFill="1" applyBorder="1" applyAlignment="1">
      <alignment horizontal="right"/>
    </xf>
    <xf numFmtId="43" fontId="2" fillId="0" borderId="18" xfId="1" applyFont="1" applyBorder="1" applyAlignment="1">
      <alignment horizontal="right"/>
    </xf>
    <xf numFmtId="43" fontId="9" fillId="0" borderId="36" xfId="1" applyFont="1" applyFill="1" applyBorder="1" applyAlignment="1">
      <alignment horizontal="right" shrinkToFit="1"/>
    </xf>
    <xf numFmtId="43" fontId="9" fillId="0" borderId="53" xfId="1" applyFont="1" applyFill="1" applyBorder="1" applyAlignment="1">
      <alignment horizontal="right" shrinkToFit="1"/>
    </xf>
    <xf numFmtId="43" fontId="9" fillId="0" borderId="45" xfId="1" applyFont="1" applyFill="1" applyBorder="1" applyAlignment="1">
      <alignment horizontal="right" shrinkToFit="1"/>
    </xf>
    <xf numFmtId="0" fontId="2" fillId="11" borderId="34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2" fillId="12" borderId="34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0" fontId="2" fillId="12" borderId="15" xfId="0" applyFont="1" applyFill="1" applyBorder="1" applyAlignment="1">
      <alignment horizontal="center" vertical="center" wrapText="1"/>
    </xf>
    <xf numFmtId="2" fontId="2" fillId="2" borderId="42" xfId="0" applyNumberFormat="1" applyFont="1" applyFill="1" applyBorder="1"/>
    <xf numFmtId="0" fontId="2" fillId="2" borderId="15" xfId="0" applyFont="1" applyFill="1" applyBorder="1"/>
    <xf numFmtId="43" fontId="9" fillId="0" borderId="54" xfId="1" applyFont="1" applyFill="1" applyBorder="1" applyAlignment="1">
      <alignment horizontal="right" shrinkToFit="1"/>
    </xf>
    <xf numFmtId="43" fontId="9" fillId="0" borderId="55" xfId="1" applyFont="1" applyFill="1" applyBorder="1" applyAlignment="1">
      <alignment horizontal="right" shrinkToFit="1"/>
    </xf>
    <xf numFmtId="2" fontId="2" fillId="2" borderId="30" xfId="0" applyNumberFormat="1" applyFont="1" applyFill="1" applyBorder="1"/>
    <xf numFmtId="43" fontId="2" fillId="2" borderId="12" xfId="1" applyFont="1" applyFill="1" applyBorder="1" applyAlignment="1">
      <alignment horizontal="right"/>
    </xf>
    <xf numFmtId="4" fontId="2" fillId="2" borderId="1" xfId="0" applyNumberFormat="1" applyFont="1" applyFill="1" applyBorder="1"/>
    <xf numFmtId="165" fontId="2" fillId="2" borderId="1" xfId="1" applyNumberFormat="1" applyFont="1" applyFill="1" applyBorder="1"/>
    <xf numFmtId="4" fontId="11" fillId="2" borderId="1" xfId="0" applyNumberFormat="1" applyFont="1" applyFill="1" applyBorder="1"/>
    <xf numFmtId="4" fontId="10" fillId="2" borderId="1" xfId="0" applyNumberFormat="1" applyFont="1" applyFill="1" applyBorder="1"/>
    <xf numFmtId="4" fontId="21" fillId="2" borderId="1" xfId="0" applyNumberFormat="1" applyFont="1" applyFill="1" applyBorder="1"/>
    <xf numFmtId="43" fontId="2" fillId="2" borderId="1" xfId="0" applyNumberFormat="1" applyFont="1" applyFill="1" applyBorder="1"/>
    <xf numFmtId="43" fontId="9" fillId="13" borderId="36" xfId="1" applyFont="1" applyFill="1" applyBorder="1" applyAlignment="1">
      <alignment horizontal="right" shrinkToFit="1"/>
    </xf>
    <xf numFmtId="43" fontId="9" fillId="13" borderId="54" xfId="1" applyFont="1" applyFill="1" applyBorder="1" applyAlignment="1">
      <alignment horizontal="right" shrinkToFit="1"/>
    </xf>
    <xf numFmtId="0" fontId="2" fillId="14" borderId="34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/>
    </xf>
    <xf numFmtId="0" fontId="2" fillId="14" borderId="15" xfId="0" applyFont="1" applyFill="1" applyBorder="1" applyAlignment="1">
      <alignment horizontal="center" vertical="center" wrapText="1"/>
    </xf>
    <xf numFmtId="2" fontId="9" fillId="0" borderId="56" xfId="0" applyNumberFormat="1" applyFont="1" applyFill="1" applyBorder="1" applyAlignment="1">
      <alignment horizontal="right" shrinkToFit="1"/>
    </xf>
    <xf numFmtId="0" fontId="5" fillId="0" borderId="15" xfId="0" applyFont="1" applyFill="1" applyBorder="1"/>
    <xf numFmtId="4" fontId="20" fillId="3" borderId="5" xfId="0" applyNumberFormat="1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2" fillId="3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">
    <cellStyle name="Collegamento ipertestuale" xfId="3" builtinId="8"/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colors>
    <mruColors>
      <color rgb="FFFFD1D1"/>
      <color rgb="FFFFB9B9"/>
      <color rgb="FFFFFF79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401053</xdr:colOff>
      <xdr:row>0</xdr:row>
      <xdr:rowOff>130344</xdr:rowOff>
    </xdr:from>
    <xdr:to>
      <xdr:col>1</xdr:col>
      <xdr:colOff>310816</xdr:colOff>
      <xdr:row>0</xdr:row>
      <xdr:rowOff>783590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53" y="130344"/>
          <a:ext cx="641684" cy="653246"/>
        </a:xfrm>
        <a:prstGeom prst="rect">
          <a:avLst/>
        </a:prstGeom>
      </xdr:spPr>
    </xdr:pic>
    <xdr:clientData/>
  </xdr:twoCellAnchor>
  <xdr:twoCellAnchor editAs="oneCell">
    <xdr:from>
      <xdr:col>10</xdr:col>
      <xdr:colOff>391026</xdr:colOff>
      <xdr:row>0</xdr:row>
      <xdr:rowOff>220579</xdr:rowOff>
    </xdr:from>
    <xdr:to>
      <xdr:col>12</xdr:col>
      <xdr:colOff>50130</xdr:colOff>
      <xdr:row>0</xdr:row>
      <xdr:rowOff>731921</xdr:rowOff>
    </xdr:to>
    <xdr:pic>
      <xdr:nvPicPr>
        <xdr:cNvPr id="6" name="Immagine 5" descr="Descrizione: emblema_gr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0368" y="220579"/>
          <a:ext cx="481262" cy="51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mministrazione@donboscopadova.it" TargetMode="External"/><Relationship Id="rId3" Type="http://schemas.openxmlformats.org/officeDocument/2006/relationships/hyperlink" Target="mailto:liceo@istitutobruni.com" TargetMode="External"/><Relationship Id="rId7" Type="http://schemas.openxmlformats.org/officeDocument/2006/relationships/hyperlink" Target="mailto:amministrazione@donboscopadova.it" TargetMode="External"/><Relationship Id="rId2" Type="http://schemas.openxmlformats.org/officeDocument/2006/relationships/hyperlink" Target="mailto:dieffe@dieffe.com" TargetMode="External"/><Relationship Id="rId1" Type="http://schemas.openxmlformats.org/officeDocument/2006/relationships/hyperlink" Target="mailto:sacrocuoremonselice@gmail.com" TargetMode="External"/><Relationship Id="rId6" Type="http://schemas.openxmlformats.org/officeDocument/2006/relationships/hyperlink" Target="mailto:amministrazione@donboscopadova.it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mailto:info@liceosportivo.it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info@siic.it" TargetMode="External"/><Relationship Id="rId9" Type="http://schemas.openxmlformats.org/officeDocument/2006/relationships/hyperlink" Target="mailto:igina.eco@dimesse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7"/>
  <sheetViews>
    <sheetView tabSelected="1" zoomScale="95" zoomScaleNormal="95" workbookViewId="0">
      <selection activeCell="A2" sqref="A2:M2"/>
    </sheetView>
  </sheetViews>
  <sheetFormatPr defaultColWidth="12.85546875" defaultRowHeight="15" x14ac:dyDescent="0.25"/>
  <cols>
    <col min="1" max="1" width="11" customWidth="1"/>
    <col min="2" max="2" width="8.28515625" customWidth="1"/>
    <col min="3" max="3" width="10.85546875" customWidth="1"/>
    <col min="4" max="4" width="35" customWidth="1"/>
    <col min="5" max="5" width="11" hidden="1" customWidth="1"/>
    <col min="6" max="6" width="30" hidden="1" customWidth="1"/>
    <col min="7" max="7" width="36.7109375" customWidth="1"/>
    <col min="8" max="8" width="40.42578125" hidden="1" customWidth="1"/>
    <col min="9" max="9" width="25" hidden="1" customWidth="1"/>
    <col min="10" max="10" width="8.7109375" customWidth="1"/>
    <col min="11" max="11" width="7" customWidth="1"/>
    <col min="12" max="12" width="5.28515625" customWidth="1"/>
    <col min="13" max="13" width="8.28515625" customWidth="1"/>
    <col min="14" max="14" width="1.85546875" hidden="1" customWidth="1"/>
    <col min="15" max="15" width="10.5703125" hidden="1" customWidth="1"/>
    <col min="16" max="16" width="8" hidden="1" customWidth="1"/>
    <col min="17" max="17" width="12.85546875" hidden="1" customWidth="1"/>
    <col min="18" max="18" width="16" hidden="1" customWidth="1"/>
    <col min="19" max="19" width="12" hidden="1" customWidth="1"/>
    <col min="20" max="20" width="12.85546875" hidden="1" customWidth="1"/>
    <col min="21" max="21" width="14.85546875" hidden="1" customWidth="1"/>
    <col min="22" max="22" width="11.7109375" hidden="1" customWidth="1"/>
    <col min="23" max="23" width="12.85546875" hidden="1" customWidth="1"/>
    <col min="24" max="24" width="10.28515625" hidden="1" customWidth="1"/>
    <col min="25" max="25" width="9.140625" hidden="1" customWidth="1"/>
    <col min="26" max="26" width="7.5703125" hidden="1" customWidth="1"/>
    <col min="27" max="28" width="10.140625" hidden="1" customWidth="1"/>
    <col min="29" max="29" width="7.7109375" hidden="1" customWidth="1"/>
    <col min="30" max="30" width="6.5703125" hidden="1" customWidth="1"/>
    <col min="31" max="31" width="8.140625" hidden="1" customWidth="1"/>
    <col min="32" max="32" width="9.5703125" hidden="1" customWidth="1"/>
    <col min="33" max="33" width="8" hidden="1" customWidth="1"/>
    <col min="34" max="34" width="6.7109375" hidden="1" customWidth="1"/>
    <col min="35" max="35" width="8.85546875" hidden="1" customWidth="1"/>
    <col min="36" max="36" width="9.5703125" hidden="1" customWidth="1"/>
    <col min="37" max="37" width="7.42578125" hidden="1" customWidth="1"/>
    <col min="38" max="38" width="5.7109375" hidden="1" customWidth="1"/>
    <col min="39" max="39" width="9.140625" hidden="1" customWidth="1"/>
    <col min="40" max="40" width="8.28515625" hidden="1" customWidth="1"/>
    <col min="41" max="41" width="6.5703125" hidden="1" customWidth="1"/>
    <col min="42" max="42" width="6.140625" hidden="1" customWidth="1"/>
    <col min="43" max="43" width="8.140625" hidden="1" customWidth="1"/>
    <col min="44" max="44" width="11" hidden="1" customWidth="1"/>
    <col min="45" max="45" width="9.7109375" hidden="1" customWidth="1"/>
    <col min="46" max="46" width="6.7109375" hidden="1" customWidth="1"/>
    <col min="47" max="47" width="10.5703125" hidden="1" customWidth="1"/>
    <col min="48" max="48" width="10.140625" hidden="1" customWidth="1"/>
    <col min="49" max="49" width="7.28515625" hidden="1" customWidth="1"/>
    <col min="50" max="50" width="6.5703125" hidden="1" customWidth="1"/>
    <col min="51" max="51" width="8" hidden="1" customWidth="1"/>
  </cols>
  <sheetData>
    <row r="1" spans="1:51" ht="76.5" customHeight="1" x14ac:dyDescent="0.25">
      <c r="A1" s="240" t="s">
        <v>193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51" ht="40.5" customHeight="1" x14ac:dyDescent="0.25">
      <c r="A2" s="241" t="s">
        <v>197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51" ht="46.5" customHeight="1" x14ac:dyDescent="0.25">
      <c r="A3" s="41" t="s">
        <v>0</v>
      </c>
      <c r="B3" s="41" t="s">
        <v>1</v>
      </c>
      <c r="C3" s="99" t="s">
        <v>2</v>
      </c>
      <c r="D3" s="41" t="s">
        <v>3</v>
      </c>
      <c r="E3" s="41" t="s">
        <v>4</v>
      </c>
      <c r="F3" s="41" t="s">
        <v>5</v>
      </c>
      <c r="G3" s="163" t="s">
        <v>6</v>
      </c>
      <c r="H3" s="154" t="s">
        <v>7</v>
      </c>
      <c r="I3" s="44" t="s">
        <v>8</v>
      </c>
      <c r="J3" s="129" t="s">
        <v>194</v>
      </c>
      <c r="K3" s="28" t="s">
        <v>9</v>
      </c>
      <c r="L3" s="28" t="s">
        <v>10</v>
      </c>
      <c r="M3" s="45" t="s">
        <v>11</v>
      </c>
      <c r="N3" s="54"/>
      <c r="O3" s="47" t="s">
        <v>12</v>
      </c>
      <c r="P3" s="67" t="s">
        <v>13</v>
      </c>
      <c r="Q3" s="48" t="s">
        <v>14</v>
      </c>
      <c r="R3" s="48" t="s">
        <v>15</v>
      </c>
      <c r="S3" s="48" t="s">
        <v>16</v>
      </c>
      <c r="T3" s="79" t="s">
        <v>17</v>
      </c>
      <c r="U3" s="80" t="s">
        <v>18</v>
      </c>
      <c r="V3" s="56" t="s">
        <v>19</v>
      </c>
      <c r="W3" s="49" t="s">
        <v>20</v>
      </c>
      <c r="X3" s="49" t="s">
        <v>176</v>
      </c>
      <c r="Y3" s="48" t="s">
        <v>177</v>
      </c>
      <c r="Z3" s="48" t="s">
        <v>178</v>
      </c>
      <c r="AA3" s="195" t="s">
        <v>21</v>
      </c>
      <c r="AB3" s="193" t="s">
        <v>172</v>
      </c>
      <c r="AC3" s="137" t="s">
        <v>173</v>
      </c>
      <c r="AD3" s="137" t="s">
        <v>174</v>
      </c>
      <c r="AE3" s="175" t="s">
        <v>175</v>
      </c>
      <c r="AF3" s="167" t="s">
        <v>183</v>
      </c>
      <c r="AG3" s="141" t="s">
        <v>184</v>
      </c>
      <c r="AH3" s="141" t="s">
        <v>185</v>
      </c>
      <c r="AI3" s="184" t="s">
        <v>186</v>
      </c>
      <c r="AJ3" s="181" t="s">
        <v>168</v>
      </c>
      <c r="AK3" s="142" t="s">
        <v>187</v>
      </c>
      <c r="AL3" s="142" t="s">
        <v>169</v>
      </c>
      <c r="AM3" s="189" t="s">
        <v>170</v>
      </c>
      <c r="AN3" s="231" t="s">
        <v>195</v>
      </c>
      <c r="AO3" s="232" t="s">
        <v>9</v>
      </c>
      <c r="AP3" s="232" t="s">
        <v>10</v>
      </c>
      <c r="AQ3" s="233" t="s">
        <v>11</v>
      </c>
      <c r="AR3" s="209" t="s">
        <v>179</v>
      </c>
      <c r="AS3" s="210" t="s">
        <v>180</v>
      </c>
      <c r="AT3" s="211" t="s">
        <v>181</v>
      </c>
      <c r="AU3" s="212" t="s">
        <v>182</v>
      </c>
      <c r="AV3" s="213" t="s">
        <v>188</v>
      </c>
      <c r="AW3" s="214" t="s">
        <v>189</v>
      </c>
      <c r="AX3" s="215" t="s">
        <v>190</v>
      </c>
      <c r="AY3" s="216" t="s">
        <v>191</v>
      </c>
    </row>
    <row r="4" spans="1:51" ht="25.5" hidden="1" customHeight="1" x14ac:dyDescent="0.25">
      <c r="A4" s="13"/>
      <c r="B4" s="13"/>
      <c r="C4" s="100"/>
      <c r="D4" s="13"/>
      <c r="E4" s="13"/>
      <c r="F4" s="13"/>
      <c r="G4" s="36"/>
      <c r="H4" s="131"/>
      <c r="I4" s="34"/>
      <c r="J4" s="35"/>
      <c r="K4" s="13"/>
      <c r="L4" s="13"/>
      <c r="M4" s="36"/>
      <c r="N4" s="55"/>
      <c r="O4" s="68">
        <v>11322.5</v>
      </c>
      <c r="P4" s="69">
        <v>542.25</v>
      </c>
      <c r="Q4" s="70" t="s">
        <v>22</v>
      </c>
      <c r="R4" s="38"/>
      <c r="S4" s="39"/>
      <c r="T4" s="40"/>
      <c r="U4" s="40"/>
      <c r="V4" s="68">
        <v>289270.74</v>
      </c>
      <c r="W4" s="37"/>
      <c r="X4" s="40"/>
      <c r="Y4" s="40"/>
      <c r="Z4" s="40"/>
      <c r="AA4" s="176"/>
      <c r="AB4" s="168"/>
      <c r="AC4" s="40"/>
      <c r="AD4" s="40"/>
      <c r="AE4" s="176"/>
      <c r="AF4" s="168"/>
      <c r="AG4" s="40"/>
      <c r="AH4" s="40"/>
      <c r="AI4" s="176"/>
      <c r="AJ4" s="168"/>
      <c r="AK4" s="40"/>
      <c r="AL4" s="40"/>
      <c r="AM4" s="176"/>
      <c r="AN4" s="131"/>
      <c r="AO4" s="13"/>
      <c r="AP4" s="13"/>
      <c r="AQ4" s="36"/>
      <c r="AR4" s="13"/>
      <c r="AS4" s="13"/>
      <c r="AT4" s="13"/>
      <c r="AU4" s="218"/>
      <c r="AV4" s="131"/>
      <c r="AW4" s="13"/>
      <c r="AX4" s="13"/>
      <c r="AY4" s="36"/>
    </row>
    <row r="5" spans="1:51" ht="16.5" hidden="1" customHeight="1" x14ac:dyDescent="0.25">
      <c r="A5" s="12" t="s">
        <v>23</v>
      </c>
      <c r="B5" s="101" t="s">
        <v>24</v>
      </c>
      <c r="C5" s="25" t="s">
        <v>25</v>
      </c>
      <c r="D5" s="33" t="s">
        <v>26</v>
      </c>
      <c r="E5" s="5" t="s">
        <v>27</v>
      </c>
      <c r="F5" s="5" t="s">
        <v>28</v>
      </c>
      <c r="G5" s="164" t="s">
        <v>29</v>
      </c>
      <c r="H5" s="155" t="s">
        <v>30</v>
      </c>
      <c r="I5" s="18" t="s">
        <v>31</v>
      </c>
      <c r="J5" s="20"/>
      <c r="K5" s="2"/>
      <c r="L5" s="2"/>
      <c r="M5" s="21"/>
      <c r="N5" s="52"/>
      <c r="O5" s="57">
        <v>11322.5</v>
      </c>
      <c r="P5" s="2">
        <v>82</v>
      </c>
      <c r="Q5" s="3">
        <f>ROUND(P5*$P$4,2)</f>
        <v>44464.5</v>
      </c>
      <c r="R5" s="57">
        <f>ROUND(O5+Q5,2)</f>
        <v>55787</v>
      </c>
      <c r="S5" s="74">
        <v>19152.64</v>
      </c>
      <c r="T5" s="57">
        <f>ROUND(R5-S5,2)</f>
        <v>36634.36</v>
      </c>
      <c r="U5" s="57">
        <f>ROUND(T5,2)</f>
        <v>36634.36</v>
      </c>
      <c r="V5" s="90">
        <v>55787</v>
      </c>
      <c r="W5" s="97">
        <f>ROUNDDOWN($V$4*V5/$V$28,2)</f>
        <v>19563.61</v>
      </c>
      <c r="X5" s="3">
        <f>ROUND(U5+W5,2)</f>
        <v>56197.97</v>
      </c>
      <c r="Y5" s="3">
        <f>ROUND(X5*4%,2)</f>
        <v>2247.92</v>
      </c>
      <c r="Z5" s="3">
        <v>2</v>
      </c>
      <c r="AA5" s="196">
        <f>ROUND(X5-Y5-Z5,2)</f>
        <v>53948.05</v>
      </c>
      <c r="AB5" s="172">
        <v>317.62</v>
      </c>
      <c r="AC5" s="144">
        <f>ROUND(AB5*4%,2)</f>
        <v>12.7</v>
      </c>
      <c r="AD5" s="143">
        <v>2</v>
      </c>
      <c r="AE5" s="177">
        <f>ROUND(AB5-AC5-AD5,2)</f>
        <v>302.92</v>
      </c>
      <c r="AF5" s="169"/>
      <c r="AG5" s="106"/>
      <c r="AH5" s="106"/>
      <c r="AI5" s="185"/>
      <c r="AJ5" s="172">
        <v>0</v>
      </c>
      <c r="AK5" s="144">
        <f>ROUND(AJ5*4%,2)</f>
        <v>0</v>
      </c>
      <c r="AL5" s="130">
        <v>0</v>
      </c>
      <c r="AM5" s="177">
        <f>ROUND(AJ5-AK5-AL5,2)</f>
        <v>0</v>
      </c>
      <c r="AN5" s="132"/>
      <c r="AO5" s="29"/>
      <c r="AP5" s="29"/>
      <c r="AQ5" s="42"/>
      <c r="AR5" s="206">
        <v>29042.76</v>
      </c>
      <c r="AS5" s="206">
        <f>ROUND(AR5*4%,2)</f>
        <v>1161.71</v>
      </c>
      <c r="AT5" s="206">
        <v>2</v>
      </c>
      <c r="AU5" s="219">
        <f>ROUND(AR5-AS5-AT5,2)</f>
        <v>27879.05</v>
      </c>
      <c r="AV5" s="206">
        <v>140.91999999999999</v>
      </c>
      <c r="AW5" s="206">
        <f>ROUND(AV5*4%,2)</f>
        <v>5.64</v>
      </c>
      <c r="AX5" s="206">
        <v>2</v>
      </c>
      <c r="AY5" s="219">
        <f>ROUND(AV5-AW5-AX5,2)</f>
        <v>133.28</v>
      </c>
    </row>
    <row r="6" spans="1:51" ht="16.5" hidden="1" customHeight="1" x14ac:dyDescent="0.25">
      <c r="A6" s="12" t="s">
        <v>32</v>
      </c>
      <c r="B6" s="101" t="s">
        <v>33</v>
      </c>
      <c r="C6" s="25" t="s">
        <v>34</v>
      </c>
      <c r="D6" s="33" t="s">
        <v>35</v>
      </c>
      <c r="E6" s="5"/>
      <c r="F6" s="5" t="s">
        <v>36</v>
      </c>
      <c r="G6" s="164" t="s">
        <v>37</v>
      </c>
      <c r="H6" s="156" t="s">
        <v>38</v>
      </c>
      <c r="I6" s="18" t="s">
        <v>39</v>
      </c>
      <c r="J6" s="20"/>
      <c r="K6" s="2"/>
      <c r="L6" s="2"/>
      <c r="M6" s="21"/>
      <c r="N6" s="52"/>
      <c r="O6" s="57">
        <v>11322.5</v>
      </c>
      <c r="P6" s="2">
        <v>68</v>
      </c>
      <c r="Q6" s="3">
        <f t="shared" ref="Q6:Q27" si="0">ROUND(P6*$P$4,2)</f>
        <v>36873</v>
      </c>
      <c r="R6" s="57">
        <f t="shared" ref="R6:R27" si="1">ROUND(O6+Q6,2)</f>
        <v>48195.5</v>
      </c>
      <c r="S6" s="74">
        <v>15985.51</v>
      </c>
      <c r="T6" s="57">
        <f t="shared" ref="T6:T27" si="2">ROUND(R6-S6,2)</f>
        <v>32209.99</v>
      </c>
      <c r="U6" s="57">
        <f t="shared" ref="U6:U12" si="3">ROUND(T6,2)</f>
        <v>32209.99</v>
      </c>
      <c r="V6" s="90">
        <v>48195.5</v>
      </c>
      <c r="W6" s="97">
        <f>ROUND($V$4*V6/$V$28,2)</f>
        <v>16901.400000000001</v>
      </c>
      <c r="X6" s="3">
        <f t="shared" ref="X6:X12" si="4">ROUND(U6+W6,2)</f>
        <v>49111.39</v>
      </c>
      <c r="Y6" s="3">
        <f t="shared" ref="Y6:Y12" si="5">ROUND(X6*4%,2)</f>
        <v>1964.46</v>
      </c>
      <c r="Z6" s="3">
        <v>2</v>
      </c>
      <c r="AA6" s="196">
        <f t="shared" ref="AA6:AA12" si="6">ROUND(X6-Y6-Z6,2)</f>
        <v>47144.93</v>
      </c>
      <c r="AB6" s="172">
        <v>317.62</v>
      </c>
      <c r="AC6" s="144">
        <f t="shared" ref="AC6:AC27" si="7">ROUND(AB6*4%,2)</f>
        <v>12.7</v>
      </c>
      <c r="AD6" s="143">
        <v>2</v>
      </c>
      <c r="AE6" s="177">
        <f t="shared" ref="AE6:AE13" si="8">ROUND(AB6-AC6-AD6,2)</f>
        <v>302.92</v>
      </c>
      <c r="AF6" s="169"/>
      <c r="AG6" s="106"/>
      <c r="AH6" s="106"/>
      <c r="AI6" s="185"/>
      <c r="AJ6" s="172">
        <v>0</v>
      </c>
      <c r="AK6" s="144">
        <f t="shared" ref="AK6:AK27" si="9">ROUND(AJ6*4%,2)</f>
        <v>0</v>
      </c>
      <c r="AL6" s="130">
        <v>0</v>
      </c>
      <c r="AM6" s="177">
        <f t="shared" ref="AM6:AM27" si="10">ROUND(AJ6-AK6-AL6,2)</f>
        <v>0</v>
      </c>
      <c r="AN6" s="132"/>
      <c r="AO6" s="29"/>
      <c r="AP6" s="29"/>
      <c r="AQ6" s="42"/>
      <c r="AR6" s="206">
        <v>24084.240000000002</v>
      </c>
      <c r="AS6" s="206">
        <f t="shared" ref="AS6:AS13" si="11">ROUND(AR6*4%,2)</f>
        <v>963.37</v>
      </c>
      <c r="AT6" s="206">
        <v>2</v>
      </c>
      <c r="AU6" s="219">
        <f t="shared" ref="AU6:AU13" si="12">ROUND(AR6-AS6-AT6,2)</f>
        <v>23118.87</v>
      </c>
      <c r="AV6" s="206">
        <v>116.86</v>
      </c>
      <c r="AW6" s="206">
        <f t="shared" ref="AW6:AW13" si="13">ROUND(AV6*4%,2)</f>
        <v>4.67</v>
      </c>
      <c r="AX6" s="206">
        <v>2</v>
      </c>
      <c r="AY6" s="219">
        <f t="shared" ref="AY6:AY13" si="14">ROUND(AV6-AW6-AX6,2)</f>
        <v>110.19</v>
      </c>
    </row>
    <row r="7" spans="1:51" ht="16.5" hidden="1" customHeight="1" x14ac:dyDescent="0.25">
      <c r="A7" s="2" t="s">
        <v>40</v>
      </c>
      <c r="B7" s="2" t="s">
        <v>41</v>
      </c>
      <c r="C7" s="25" t="s">
        <v>42</v>
      </c>
      <c r="D7" s="33" t="s">
        <v>171</v>
      </c>
      <c r="E7" s="5" t="s">
        <v>43</v>
      </c>
      <c r="F7" s="5" t="s">
        <v>44</v>
      </c>
      <c r="G7" s="164" t="s">
        <v>45</v>
      </c>
      <c r="H7" s="155" t="s">
        <v>46</v>
      </c>
      <c r="I7" s="19" t="s">
        <v>47</v>
      </c>
      <c r="J7" s="20"/>
      <c r="K7" s="2"/>
      <c r="L7" s="2"/>
      <c r="M7" s="21"/>
      <c r="N7" s="52"/>
      <c r="O7" s="57">
        <v>11322.5</v>
      </c>
      <c r="P7" s="2">
        <v>50</v>
      </c>
      <c r="Q7" s="3">
        <f t="shared" si="0"/>
        <v>27112.5</v>
      </c>
      <c r="R7" s="57">
        <f t="shared" si="1"/>
        <v>38435</v>
      </c>
      <c r="S7" s="74">
        <v>13563.58</v>
      </c>
      <c r="T7" s="57">
        <f t="shared" si="2"/>
        <v>24871.42</v>
      </c>
      <c r="U7" s="57">
        <f t="shared" si="3"/>
        <v>24871.42</v>
      </c>
      <c r="V7" s="90">
        <v>38435</v>
      </c>
      <c r="W7" s="97">
        <f>ROUND($V$4*V7/$V$28,2)</f>
        <v>13478.54</v>
      </c>
      <c r="X7" s="3">
        <f t="shared" si="4"/>
        <v>38349.96</v>
      </c>
      <c r="Y7" s="3">
        <f t="shared" si="5"/>
        <v>1534</v>
      </c>
      <c r="Z7" s="3">
        <v>2</v>
      </c>
      <c r="AA7" s="196">
        <f t="shared" si="6"/>
        <v>36813.96</v>
      </c>
      <c r="AB7" s="172">
        <v>317.62</v>
      </c>
      <c r="AC7" s="144">
        <f t="shared" si="7"/>
        <v>12.7</v>
      </c>
      <c r="AD7" s="143">
        <v>2</v>
      </c>
      <c r="AE7" s="177">
        <f t="shared" si="8"/>
        <v>302.92</v>
      </c>
      <c r="AF7" s="169"/>
      <c r="AG7" s="106"/>
      <c r="AH7" s="106"/>
      <c r="AI7" s="185"/>
      <c r="AJ7" s="172">
        <v>2192.5500000000002</v>
      </c>
      <c r="AK7" s="144">
        <f t="shared" si="9"/>
        <v>87.7</v>
      </c>
      <c r="AL7" s="143">
        <v>2</v>
      </c>
      <c r="AM7" s="177">
        <f t="shared" si="10"/>
        <v>2102.85</v>
      </c>
      <c r="AN7" s="132"/>
      <c r="AO7" s="29"/>
      <c r="AP7" s="29"/>
      <c r="AQ7" s="42"/>
      <c r="AR7" s="206">
        <v>17709</v>
      </c>
      <c r="AS7" s="206">
        <f t="shared" si="11"/>
        <v>708.36</v>
      </c>
      <c r="AT7" s="206">
        <v>2</v>
      </c>
      <c r="AU7" s="219">
        <f t="shared" si="12"/>
        <v>16998.64</v>
      </c>
      <c r="AV7" s="206">
        <v>85.93</v>
      </c>
      <c r="AW7" s="206">
        <f t="shared" si="13"/>
        <v>3.44</v>
      </c>
      <c r="AX7" s="206">
        <v>2</v>
      </c>
      <c r="AY7" s="219">
        <f t="shared" si="14"/>
        <v>80.489999999999995</v>
      </c>
    </row>
    <row r="8" spans="1:51" ht="16.5" hidden="1" customHeight="1" x14ac:dyDescent="0.25">
      <c r="A8" s="2" t="s">
        <v>48</v>
      </c>
      <c r="B8" s="2" t="s">
        <v>41</v>
      </c>
      <c r="C8" s="25" t="s">
        <v>49</v>
      </c>
      <c r="D8" s="33" t="s">
        <v>50</v>
      </c>
      <c r="E8" s="5" t="s">
        <v>51</v>
      </c>
      <c r="F8" s="5" t="s">
        <v>52</v>
      </c>
      <c r="G8" s="164" t="s">
        <v>53</v>
      </c>
      <c r="H8" s="157" t="s">
        <v>54</v>
      </c>
      <c r="I8" s="18" t="s">
        <v>55</v>
      </c>
      <c r="J8" s="20"/>
      <c r="K8" s="2"/>
      <c r="L8" s="2"/>
      <c r="M8" s="21"/>
      <c r="N8" s="52"/>
      <c r="O8" s="57">
        <v>11322.5</v>
      </c>
      <c r="P8" s="2">
        <v>79</v>
      </c>
      <c r="Q8" s="3">
        <f t="shared" si="0"/>
        <v>42837.75</v>
      </c>
      <c r="R8" s="57">
        <f t="shared" si="1"/>
        <v>54160.25</v>
      </c>
      <c r="S8" s="74">
        <v>21574.560000000001</v>
      </c>
      <c r="T8" s="57">
        <f t="shared" si="2"/>
        <v>32585.69</v>
      </c>
      <c r="U8" s="57">
        <f t="shared" si="3"/>
        <v>32585.69</v>
      </c>
      <c r="V8" s="90">
        <v>54160.25</v>
      </c>
      <c r="W8" s="97">
        <f>ROUND($V$4*V8/$V$28,2)</f>
        <v>18993.14</v>
      </c>
      <c r="X8" s="3">
        <f t="shared" si="4"/>
        <v>51578.83</v>
      </c>
      <c r="Y8" s="3">
        <f t="shared" si="5"/>
        <v>2063.15</v>
      </c>
      <c r="Z8" s="3">
        <v>2</v>
      </c>
      <c r="AA8" s="196">
        <f t="shared" si="6"/>
        <v>49513.68</v>
      </c>
      <c r="AB8" s="172">
        <v>317.62</v>
      </c>
      <c r="AC8" s="144">
        <f t="shared" si="7"/>
        <v>12.7</v>
      </c>
      <c r="AD8" s="143">
        <v>2</v>
      </c>
      <c r="AE8" s="177">
        <f t="shared" si="8"/>
        <v>302.92</v>
      </c>
      <c r="AF8" s="169"/>
      <c r="AG8" s="106"/>
      <c r="AH8" s="106"/>
      <c r="AI8" s="185"/>
      <c r="AJ8" s="172">
        <v>1703.03</v>
      </c>
      <c r="AK8" s="144">
        <f t="shared" si="9"/>
        <v>68.12</v>
      </c>
      <c r="AL8" s="143">
        <v>2</v>
      </c>
      <c r="AM8" s="177">
        <f t="shared" si="10"/>
        <v>1632.91</v>
      </c>
      <c r="AN8" s="132"/>
      <c r="AO8" s="29"/>
      <c r="AP8" s="29"/>
      <c r="AQ8" s="42"/>
      <c r="AR8" s="206">
        <v>27980.22</v>
      </c>
      <c r="AS8" s="206">
        <f t="shared" si="11"/>
        <v>1119.21</v>
      </c>
      <c r="AT8" s="206">
        <v>2</v>
      </c>
      <c r="AU8" s="219">
        <f t="shared" si="12"/>
        <v>26859.01</v>
      </c>
      <c r="AV8" s="206">
        <v>135.76</v>
      </c>
      <c r="AW8" s="206">
        <f t="shared" si="13"/>
        <v>5.43</v>
      </c>
      <c r="AX8" s="206">
        <v>2</v>
      </c>
      <c r="AY8" s="219">
        <f t="shared" si="14"/>
        <v>128.33000000000001</v>
      </c>
    </row>
    <row r="9" spans="1:51" ht="16.5" hidden="1" customHeight="1" x14ac:dyDescent="0.25">
      <c r="A9" s="2" t="s">
        <v>56</v>
      </c>
      <c r="B9" s="2" t="s">
        <v>41</v>
      </c>
      <c r="C9" s="25" t="s">
        <v>57</v>
      </c>
      <c r="D9" s="33" t="s">
        <v>58</v>
      </c>
      <c r="E9" s="5" t="s">
        <v>59</v>
      </c>
      <c r="F9" s="5" t="s">
        <v>60</v>
      </c>
      <c r="G9" s="164" t="s">
        <v>61</v>
      </c>
      <c r="H9" s="155" t="s">
        <v>62</v>
      </c>
      <c r="I9" s="19" t="s">
        <v>63</v>
      </c>
      <c r="J9" s="20"/>
      <c r="K9" s="2"/>
      <c r="L9" s="2"/>
      <c r="M9" s="21"/>
      <c r="N9" s="52"/>
      <c r="O9" s="57">
        <v>11322.5</v>
      </c>
      <c r="P9" s="2">
        <v>173</v>
      </c>
      <c r="Q9" s="3">
        <f t="shared" si="0"/>
        <v>93809.25</v>
      </c>
      <c r="R9" s="57">
        <f t="shared" si="1"/>
        <v>105131.75</v>
      </c>
      <c r="S9" s="74">
        <v>40949.949999999997</v>
      </c>
      <c r="T9" s="57">
        <f t="shared" si="2"/>
        <v>64181.8</v>
      </c>
      <c r="U9" s="57">
        <f t="shared" si="3"/>
        <v>64181.8</v>
      </c>
      <c r="V9" s="90">
        <v>105131.75</v>
      </c>
      <c r="W9" s="97">
        <f>ROUNDDOWN($V$4*V9/$V$28,2)</f>
        <v>36868.03</v>
      </c>
      <c r="X9" s="3">
        <f t="shared" si="4"/>
        <v>101049.83</v>
      </c>
      <c r="Y9" s="3">
        <f t="shared" si="5"/>
        <v>4041.99</v>
      </c>
      <c r="Z9" s="3">
        <v>2</v>
      </c>
      <c r="AA9" s="196">
        <f t="shared" si="6"/>
        <v>97005.84</v>
      </c>
      <c r="AB9" s="172">
        <v>496.73</v>
      </c>
      <c r="AC9" s="144">
        <f t="shared" si="7"/>
        <v>19.87</v>
      </c>
      <c r="AD9" s="143">
        <v>2</v>
      </c>
      <c r="AE9" s="177">
        <f t="shared" si="8"/>
        <v>474.86</v>
      </c>
      <c r="AF9" s="169"/>
      <c r="AG9" s="106"/>
      <c r="AH9" s="106"/>
      <c r="AI9" s="185"/>
      <c r="AJ9" s="172">
        <v>1244.45</v>
      </c>
      <c r="AK9" s="144">
        <f t="shared" si="9"/>
        <v>49.78</v>
      </c>
      <c r="AL9" s="143">
        <v>2</v>
      </c>
      <c r="AM9" s="177">
        <f t="shared" si="10"/>
        <v>1192.67</v>
      </c>
      <c r="AN9" s="132"/>
      <c r="AO9" s="29"/>
      <c r="AP9" s="29"/>
      <c r="AQ9" s="42"/>
      <c r="AR9" s="206">
        <v>61273.14</v>
      </c>
      <c r="AS9" s="206">
        <f t="shared" si="11"/>
        <v>2450.9299999999998</v>
      </c>
      <c r="AT9" s="206">
        <v>2</v>
      </c>
      <c r="AU9" s="219">
        <f t="shared" si="12"/>
        <v>58820.21</v>
      </c>
      <c r="AV9" s="206">
        <v>297.3</v>
      </c>
      <c r="AW9" s="206">
        <f t="shared" si="13"/>
        <v>11.89</v>
      </c>
      <c r="AX9" s="206">
        <v>2</v>
      </c>
      <c r="AY9" s="219">
        <f t="shared" si="14"/>
        <v>283.41000000000003</v>
      </c>
    </row>
    <row r="10" spans="1:51" ht="16.5" hidden="1" customHeight="1" x14ac:dyDescent="0.25">
      <c r="A10" s="12" t="s">
        <v>64</v>
      </c>
      <c r="B10" s="2" t="s">
        <v>41</v>
      </c>
      <c r="C10" s="25" t="s">
        <v>65</v>
      </c>
      <c r="D10" s="33" t="s">
        <v>66</v>
      </c>
      <c r="E10" s="5" t="s">
        <v>67</v>
      </c>
      <c r="F10" s="5" t="s">
        <v>68</v>
      </c>
      <c r="G10" s="164" t="s">
        <v>69</v>
      </c>
      <c r="H10" s="158" t="s">
        <v>70</v>
      </c>
      <c r="I10" s="19" t="s">
        <v>71</v>
      </c>
      <c r="J10" s="20"/>
      <c r="K10" s="2"/>
      <c r="L10" s="2"/>
      <c r="M10" s="21"/>
      <c r="N10" s="52"/>
      <c r="O10" s="57">
        <v>11322.5</v>
      </c>
      <c r="P10" s="2">
        <v>65</v>
      </c>
      <c r="Q10" s="3">
        <f t="shared" si="0"/>
        <v>35246.25</v>
      </c>
      <c r="R10" s="57">
        <f t="shared" si="1"/>
        <v>46568.75</v>
      </c>
      <c r="S10" s="74">
        <v>13563.58</v>
      </c>
      <c r="T10" s="57">
        <f t="shared" si="2"/>
        <v>33005.17</v>
      </c>
      <c r="U10" s="57">
        <f t="shared" si="3"/>
        <v>33005.17</v>
      </c>
      <c r="V10" s="90">
        <v>46568.75</v>
      </c>
      <c r="W10" s="97">
        <f>ROUND($V$4*V10/$V$28,2)</f>
        <v>16330.92</v>
      </c>
      <c r="X10" s="3">
        <f t="shared" si="4"/>
        <v>49336.09</v>
      </c>
      <c r="Y10" s="3">
        <f t="shared" si="5"/>
        <v>1973.44</v>
      </c>
      <c r="Z10" s="3">
        <v>2</v>
      </c>
      <c r="AA10" s="196">
        <f t="shared" si="6"/>
        <v>47360.65</v>
      </c>
      <c r="AB10" s="172">
        <v>317.62</v>
      </c>
      <c r="AC10" s="144">
        <f t="shared" si="7"/>
        <v>12.7</v>
      </c>
      <c r="AD10" s="143">
        <v>2</v>
      </c>
      <c r="AE10" s="177">
        <f t="shared" si="8"/>
        <v>302.92</v>
      </c>
      <c r="AF10" s="169"/>
      <c r="AG10" s="106"/>
      <c r="AH10" s="106"/>
      <c r="AI10" s="185"/>
      <c r="AJ10" s="172">
        <v>3769.63</v>
      </c>
      <c r="AK10" s="144">
        <f t="shared" si="9"/>
        <v>150.79</v>
      </c>
      <c r="AL10" s="143">
        <v>2</v>
      </c>
      <c r="AM10" s="177">
        <f t="shared" si="10"/>
        <v>3616.84</v>
      </c>
      <c r="AN10" s="132"/>
      <c r="AO10" s="29"/>
      <c r="AP10" s="29"/>
      <c r="AQ10" s="42"/>
      <c r="AR10" s="206">
        <v>23021.7</v>
      </c>
      <c r="AS10" s="206">
        <f t="shared" si="11"/>
        <v>920.87</v>
      </c>
      <c r="AT10" s="206">
        <v>2</v>
      </c>
      <c r="AU10" s="219">
        <f t="shared" si="12"/>
        <v>22098.83</v>
      </c>
      <c r="AV10" s="206">
        <v>111.7</v>
      </c>
      <c r="AW10" s="206">
        <f t="shared" si="13"/>
        <v>4.47</v>
      </c>
      <c r="AX10" s="206">
        <v>2</v>
      </c>
      <c r="AY10" s="219">
        <f t="shared" si="14"/>
        <v>105.23</v>
      </c>
    </row>
    <row r="11" spans="1:51" ht="16.5" hidden="1" customHeight="1" x14ac:dyDescent="0.25">
      <c r="A11" s="2" t="s">
        <v>72</v>
      </c>
      <c r="B11" s="2" t="s">
        <v>41</v>
      </c>
      <c r="C11" s="25" t="s">
        <v>73</v>
      </c>
      <c r="D11" s="33" t="s">
        <v>74</v>
      </c>
      <c r="E11" s="5" t="s">
        <v>75</v>
      </c>
      <c r="F11" s="5" t="s">
        <v>76</v>
      </c>
      <c r="G11" s="165" t="s">
        <v>77</v>
      </c>
      <c r="H11" s="155" t="s">
        <v>78</v>
      </c>
      <c r="I11" s="19" t="s">
        <v>79</v>
      </c>
      <c r="J11" s="20"/>
      <c r="K11" s="2"/>
      <c r="L11" s="2"/>
      <c r="M11" s="21"/>
      <c r="N11" s="52"/>
      <c r="O11" s="57">
        <v>11322.5</v>
      </c>
      <c r="P11" s="2">
        <v>217</v>
      </c>
      <c r="Q11" s="3">
        <f t="shared" si="0"/>
        <v>117668.25</v>
      </c>
      <c r="R11" s="57">
        <f t="shared" si="1"/>
        <v>128990.75</v>
      </c>
      <c r="S11" s="74">
        <v>41695.15</v>
      </c>
      <c r="T11" s="57">
        <f t="shared" si="2"/>
        <v>87295.6</v>
      </c>
      <c r="U11" s="57">
        <f t="shared" si="3"/>
        <v>87295.6</v>
      </c>
      <c r="V11" s="90">
        <v>128990.75</v>
      </c>
      <c r="W11" s="97">
        <f>ROUND($V$4*V11/$V$28,2)</f>
        <v>45235.01</v>
      </c>
      <c r="X11" s="3">
        <f t="shared" si="4"/>
        <v>132530.60999999999</v>
      </c>
      <c r="Y11" s="3">
        <f t="shared" si="5"/>
        <v>5301.22</v>
      </c>
      <c r="Z11" s="3">
        <v>2</v>
      </c>
      <c r="AA11" s="196">
        <f t="shared" si="6"/>
        <v>127227.39</v>
      </c>
      <c r="AB11" s="172">
        <v>623.07000000000005</v>
      </c>
      <c r="AC11" s="144">
        <v>0</v>
      </c>
      <c r="AD11" s="143">
        <v>0</v>
      </c>
      <c r="AE11" s="177">
        <f t="shared" si="8"/>
        <v>623.07000000000005</v>
      </c>
      <c r="AF11" s="169"/>
      <c r="AG11" s="106"/>
      <c r="AH11" s="106"/>
      <c r="AI11" s="185"/>
      <c r="AJ11" s="172">
        <v>2332.61</v>
      </c>
      <c r="AK11" s="144">
        <f t="shared" si="9"/>
        <v>93.3</v>
      </c>
      <c r="AL11" s="143">
        <v>2</v>
      </c>
      <c r="AM11" s="177">
        <f t="shared" si="10"/>
        <v>2237.31</v>
      </c>
      <c r="AN11" s="132"/>
      <c r="AO11" s="29"/>
      <c r="AP11" s="29"/>
      <c r="AQ11" s="42"/>
      <c r="AR11" s="206">
        <v>76857.06</v>
      </c>
      <c r="AS11" s="206">
        <f t="shared" si="11"/>
        <v>3074.28</v>
      </c>
      <c r="AT11" s="206">
        <v>2</v>
      </c>
      <c r="AU11" s="219">
        <f t="shared" si="12"/>
        <v>73780.78</v>
      </c>
      <c r="AV11" s="206">
        <v>372.92</v>
      </c>
      <c r="AW11" s="206">
        <f t="shared" si="13"/>
        <v>14.92</v>
      </c>
      <c r="AX11" s="206">
        <v>2</v>
      </c>
      <c r="AY11" s="219">
        <f t="shared" si="14"/>
        <v>356</v>
      </c>
    </row>
    <row r="12" spans="1:51" ht="16.5" hidden="1" customHeight="1" x14ac:dyDescent="0.25">
      <c r="A12" s="2" t="s">
        <v>80</v>
      </c>
      <c r="B12" s="2" t="s">
        <v>41</v>
      </c>
      <c r="C12" s="25" t="s">
        <v>81</v>
      </c>
      <c r="D12" s="33" t="s">
        <v>82</v>
      </c>
      <c r="E12" s="5" t="s">
        <v>83</v>
      </c>
      <c r="F12" s="5" t="s">
        <v>84</v>
      </c>
      <c r="G12" s="164" t="s">
        <v>85</v>
      </c>
      <c r="H12" s="155" t="s">
        <v>86</v>
      </c>
      <c r="I12" s="19" t="s">
        <v>87</v>
      </c>
      <c r="J12" s="20"/>
      <c r="K12" s="2"/>
      <c r="L12" s="2"/>
      <c r="M12" s="21"/>
      <c r="N12" s="52"/>
      <c r="O12" s="57">
        <v>11322.5</v>
      </c>
      <c r="P12" s="2">
        <v>137</v>
      </c>
      <c r="Q12" s="3">
        <f t="shared" si="0"/>
        <v>74288.25</v>
      </c>
      <c r="R12" s="57">
        <f t="shared" si="1"/>
        <v>85610.75</v>
      </c>
      <c r="S12" s="74">
        <v>32380.06</v>
      </c>
      <c r="T12" s="57">
        <f t="shared" si="2"/>
        <v>53230.69</v>
      </c>
      <c r="U12" s="57">
        <f t="shared" si="3"/>
        <v>53230.69</v>
      </c>
      <c r="V12" s="90">
        <v>85610.75</v>
      </c>
      <c r="W12" s="97">
        <f>ROUND($V$4*V12/$V$28,2)</f>
        <v>30022.33</v>
      </c>
      <c r="X12" s="3">
        <f t="shared" si="4"/>
        <v>83253.02</v>
      </c>
      <c r="Y12" s="3">
        <f t="shared" si="5"/>
        <v>3330.12</v>
      </c>
      <c r="Z12" s="3">
        <v>2</v>
      </c>
      <c r="AA12" s="196">
        <f t="shared" si="6"/>
        <v>79920.899999999994</v>
      </c>
      <c r="AB12" s="172">
        <v>393.36</v>
      </c>
      <c r="AC12" s="144">
        <f t="shared" si="7"/>
        <v>15.73</v>
      </c>
      <c r="AD12" s="143">
        <v>2</v>
      </c>
      <c r="AE12" s="177">
        <f t="shared" si="8"/>
        <v>375.63</v>
      </c>
      <c r="AF12" s="169"/>
      <c r="AG12" s="106"/>
      <c r="AH12" s="106"/>
      <c r="AI12" s="185"/>
      <c r="AJ12" s="172">
        <v>1345.73</v>
      </c>
      <c r="AK12" s="144">
        <f t="shared" si="9"/>
        <v>53.83</v>
      </c>
      <c r="AL12" s="143">
        <v>2</v>
      </c>
      <c r="AM12" s="177">
        <f t="shared" si="10"/>
        <v>1289.9000000000001</v>
      </c>
      <c r="AN12" s="132"/>
      <c r="AO12" s="29"/>
      <c r="AP12" s="29"/>
      <c r="AQ12" s="42"/>
      <c r="AR12" s="206">
        <v>48522.66</v>
      </c>
      <c r="AS12" s="206">
        <f t="shared" si="11"/>
        <v>1940.91</v>
      </c>
      <c r="AT12" s="206">
        <v>2</v>
      </c>
      <c r="AU12" s="219">
        <f t="shared" si="12"/>
        <v>46579.75</v>
      </c>
      <c r="AV12" s="206">
        <v>235.44</v>
      </c>
      <c r="AW12" s="206">
        <f t="shared" si="13"/>
        <v>9.42</v>
      </c>
      <c r="AX12" s="206">
        <v>2</v>
      </c>
      <c r="AY12" s="219">
        <f t="shared" si="14"/>
        <v>224.02</v>
      </c>
    </row>
    <row r="13" spans="1:51" s="6" customFormat="1" ht="16.5" hidden="1" customHeight="1" thickBot="1" x14ac:dyDescent="0.3">
      <c r="A13" s="58" t="s">
        <v>88</v>
      </c>
      <c r="B13" s="58" t="s">
        <v>41</v>
      </c>
      <c r="C13" s="25" t="s">
        <v>89</v>
      </c>
      <c r="D13" s="33" t="s">
        <v>90</v>
      </c>
      <c r="E13" s="127" t="s">
        <v>91</v>
      </c>
      <c r="F13" s="58" t="s">
        <v>92</v>
      </c>
      <c r="G13" s="164" t="s">
        <v>93</v>
      </c>
      <c r="H13" s="159" t="s">
        <v>94</v>
      </c>
      <c r="I13" s="59" t="s">
        <v>95</v>
      </c>
      <c r="J13" s="60"/>
      <c r="K13" s="58"/>
      <c r="L13" s="58"/>
      <c r="M13" s="61"/>
      <c r="N13" s="64"/>
      <c r="O13" s="82">
        <v>0</v>
      </c>
      <c r="P13" s="71">
        <v>0</v>
      </c>
      <c r="Q13" s="71">
        <v>0</v>
      </c>
      <c r="R13" s="71">
        <v>0</v>
      </c>
      <c r="S13" s="77">
        <v>4062.19</v>
      </c>
      <c r="T13" s="78">
        <f>R13-S13</f>
        <v>-4062.19</v>
      </c>
      <c r="U13" s="71">
        <v>0</v>
      </c>
      <c r="V13" s="92">
        <v>0</v>
      </c>
      <c r="W13" s="75">
        <f>ROUND($V$4*V13/$V$28,2)</f>
        <v>0</v>
      </c>
      <c r="X13" s="71"/>
      <c r="Y13" s="65"/>
      <c r="Z13" s="65"/>
      <c r="AA13" s="197"/>
      <c r="AB13" s="182">
        <v>317.62</v>
      </c>
      <c r="AC13" s="153">
        <f t="shared" si="7"/>
        <v>12.7</v>
      </c>
      <c r="AD13" s="147">
        <v>2</v>
      </c>
      <c r="AE13" s="178">
        <f t="shared" si="8"/>
        <v>302.92</v>
      </c>
      <c r="AF13" s="170"/>
      <c r="AG13" s="140"/>
      <c r="AH13" s="140"/>
      <c r="AI13" s="186"/>
      <c r="AJ13" s="182">
        <v>0</v>
      </c>
      <c r="AK13" s="153">
        <f t="shared" si="9"/>
        <v>0</v>
      </c>
      <c r="AL13" s="147">
        <v>0</v>
      </c>
      <c r="AM13" s="178">
        <f t="shared" si="10"/>
        <v>0</v>
      </c>
      <c r="AN13" s="133"/>
      <c r="AO13" s="62"/>
      <c r="AP13" s="62"/>
      <c r="AQ13" s="63"/>
      <c r="AR13" s="207">
        <v>12396.3</v>
      </c>
      <c r="AS13" s="208">
        <f t="shared" si="11"/>
        <v>495.85</v>
      </c>
      <c r="AT13" s="208">
        <v>2</v>
      </c>
      <c r="AU13" s="220">
        <f t="shared" si="12"/>
        <v>11898.45</v>
      </c>
      <c r="AV13" s="208">
        <v>60.15</v>
      </c>
      <c r="AW13" s="208">
        <f t="shared" si="13"/>
        <v>2.41</v>
      </c>
      <c r="AX13" s="208">
        <v>2</v>
      </c>
      <c r="AY13" s="220">
        <f t="shared" si="14"/>
        <v>55.74</v>
      </c>
    </row>
    <row r="14" spans="1:51" s="6" customFormat="1" ht="16.5" hidden="1" customHeight="1" thickTop="1" thickBot="1" x14ac:dyDescent="0.3">
      <c r="A14" s="112"/>
      <c r="B14" s="112"/>
      <c r="C14" s="113"/>
      <c r="D14" s="114"/>
      <c r="E14" s="114"/>
      <c r="F14" s="112"/>
      <c r="G14" s="117"/>
      <c r="H14" s="160"/>
      <c r="I14" s="115"/>
      <c r="J14" s="116"/>
      <c r="K14" s="112"/>
      <c r="L14" s="112"/>
      <c r="M14" s="117"/>
      <c r="N14" s="119"/>
      <c r="O14" s="120"/>
      <c r="P14" s="121"/>
      <c r="Q14" s="122"/>
      <c r="R14" s="122"/>
      <c r="S14" s="123"/>
      <c r="T14" s="124"/>
      <c r="U14" s="121"/>
      <c r="V14" s="125"/>
      <c r="W14" s="126"/>
      <c r="X14" s="121"/>
      <c r="Y14" s="112"/>
      <c r="Z14" s="112"/>
      <c r="AA14" s="117"/>
      <c r="AB14" s="151">
        <f>SUM(AB5:AB13)</f>
        <v>3418.88</v>
      </c>
      <c r="AC14" s="151">
        <f t="shared" ref="AC14:AE14" si="15">SUM(AC5:AC13)</f>
        <v>111.80000000000001</v>
      </c>
      <c r="AD14" s="151">
        <f t="shared" si="15"/>
        <v>16</v>
      </c>
      <c r="AE14" s="179">
        <f t="shared" si="15"/>
        <v>3291.0800000000004</v>
      </c>
      <c r="AF14" s="171"/>
      <c r="AG14" s="138"/>
      <c r="AH14" s="138"/>
      <c r="AI14" s="187"/>
      <c r="AJ14" s="183"/>
      <c r="AK14" s="139"/>
      <c r="AL14" s="139"/>
      <c r="AM14" s="190"/>
      <c r="AN14" s="134"/>
      <c r="AO14" s="118"/>
      <c r="AP14" s="118"/>
      <c r="AQ14" s="152"/>
      <c r="AR14" s="118"/>
      <c r="AS14" s="118"/>
      <c r="AT14" s="118"/>
      <c r="AU14" s="221"/>
      <c r="AV14" s="217"/>
      <c r="AW14" s="118"/>
      <c r="AX14" s="118"/>
      <c r="AY14" s="221"/>
    </row>
    <row r="15" spans="1:51" ht="16.5" customHeight="1" thickBot="1" x14ac:dyDescent="0.3">
      <c r="A15" s="2" t="s">
        <v>96</v>
      </c>
      <c r="B15" s="128" t="s">
        <v>97</v>
      </c>
      <c r="C15" s="25" t="s">
        <v>98</v>
      </c>
      <c r="D15" s="25" t="s">
        <v>99</v>
      </c>
      <c r="E15" s="25"/>
      <c r="F15" s="25" t="s">
        <v>100</v>
      </c>
      <c r="G15" s="164" t="s">
        <v>101</v>
      </c>
      <c r="H15" s="161" t="s">
        <v>102</v>
      </c>
      <c r="I15" s="26" t="s">
        <v>103</v>
      </c>
      <c r="J15" s="27">
        <v>1116.56</v>
      </c>
      <c r="K15" s="24">
        <f>ROUND(J15*4%,2)</f>
        <v>44.66</v>
      </c>
      <c r="L15" s="4">
        <v>2</v>
      </c>
      <c r="M15" s="30">
        <f>J15-K15-L15</f>
        <v>1069.8999999999999</v>
      </c>
      <c r="N15" s="53"/>
      <c r="O15" s="81">
        <v>0</v>
      </c>
      <c r="P15" s="25">
        <v>16</v>
      </c>
      <c r="Q15" s="4">
        <f t="shared" si="0"/>
        <v>8676</v>
      </c>
      <c r="R15" s="110">
        <f t="shared" si="1"/>
        <v>8676</v>
      </c>
      <c r="S15" s="83">
        <v>9092.34</v>
      </c>
      <c r="T15" s="111">
        <f t="shared" si="2"/>
        <v>-416.34</v>
      </c>
      <c r="U15" s="81">
        <v>0</v>
      </c>
      <c r="V15" s="93">
        <v>0</v>
      </c>
      <c r="W15" s="95">
        <f t="shared" ref="W15:W24" si="16">ROUND($V$4*V15/$V$28,2)</f>
        <v>0</v>
      </c>
      <c r="X15" s="81"/>
      <c r="Y15" s="89"/>
      <c r="Z15" s="89"/>
      <c r="AA15" s="198"/>
      <c r="AB15" s="172">
        <v>317.62</v>
      </c>
      <c r="AC15" s="144">
        <f t="shared" si="7"/>
        <v>12.7</v>
      </c>
      <c r="AD15" s="143">
        <v>2</v>
      </c>
      <c r="AE15" s="177">
        <f t="shared" ref="AE15:AE27" si="17">ROUND(AB15-AC15-AD15,2)</f>
        <v>302.92</v>
      </c>
      <c r="AF15" s="172">
        <v>4737.66</v>
      </c>
      <c r="AG15" s="144">
        <f>ROUND(AF15*4%,2)</f>
        <v>189.51</v>
      </c>
      <c r="AH15" s="144">
        <v>2</v>
      </c>
      <c r="AI15" s="177">
        <f>ROUND(AF15-AG15-AH15,2)</f>
        <v>4546.1499999999996</v>
      </c>
      <c r="AJ15" s="172">
        <v>3305.59</v>
      </c>
      <c r="AK15" s="202">
        <f t="shared" si="9"/>
        <v>132.22</v>
      </c>
      <c r="AL15" s="143">
        <v>2</v>
      </c>
      <c r="AM15" s="177">
        <f t="shared" si="10"/>
        <v>3171.37</v>
      </c>
      <c r="AN15" s="135">
        <v>777.99</v>
      </c>
      <c r="AO15" s="43">
        <f>ROUND(AN15*4%,2)</f>
        <v>31.12</v>
      </c>
      <c r="AP15" s="43">
        <v>2</v>
      </c>
      <c r="AQ15" s="192">
        <f t="shared" ref="AQ15:AQ27" si="18">AN15-AO15-AP15</f>
        <v>744.87</v>
      </c>
      <c r="AR15" s="206">
        <v>29751.119999999999</v>
      </c>
      <c r="AS15" s="206">
        <f>ROUND(AR15*4%,2)</f>
        <v>1190.04</v>
      </c>
      <c r="AT15" s="206">
        <v>2</v>
      </c>
      <c r="AU15" s="219">
        <f>AR15-AS15-AT15</f>
        <v>28559.079999999998</v>
      </c>
      <c r="AV15" s="206">
        <v>144.36000000000001</v>
      </c>
      <c r="AW15" s="206">
        <f>ROUND(AV15*4%,2)</f>
        <v>5.77</v>
      </c>
      <c r="AX15" s="206">
        <v>2</v>
      </c>
      <c r="AY15" s="219">
        <f>AV15-AW15-AX15</f>
        <v>136.59</v>
      </c>
    </row>
    <row r="16" spans="1:51" ht="16.5" customHeight="1" thickBot="1" x14ac:dyDescent="0.3">
      <c r="A16" s="2" t="s">
        <v>40</v>
      </c>
      <c r="B16" s="2" t="s">
        <v>41</v>
      </c>
      <c r="C16" s="5" t="s">
        <v>104</v>
      </c>
      <c r="D16" s="33" t="s">
        <v>105</v>
      </c>
      <c r="E16" s="5" t="s">
        <v>43</v>
      </c>
      <c r="F16" s="5" t="s">
        <v>44</v>
      </c>
      <c r="G16" s="164" t="s">
        <v>45</v>
      </c>
      <c r="H16" s="155" t="s">
        <v>46</v>
      </c>
      <c r="I16" s="19" t="s">
        <v>47</v>
      </c>
      <c r="J16" s="22">
        <v>360.85</v>
      </c>
      <c r="K16" s="2">
        <f t="shared" ref="K16:K27" si="19">ROUND(J16*4%,2)</f>
        <v>14.43</v>
      </c>
      <c r="L16" s="3">
        <v>2</v>
      </c>
      <c r="M16" s="23">
        <f t="shared" ref="M16:M27" si="20">J16-K16-L16</f>
        <v>344.42</v>
      </c>
      <c r="N16" s="52"/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94">
        <v>0</v>
      </c>
      <c r="W16" s="76">
        <f t="shared" si="16"/>
        <v>0</v>
      </c>
      <c r="X16" s="72"/>
      <c r="Y16" s="66"/>
      <c r="Z16" s="66"/>
      <c r="AA16" s="199"/>
      <c r="AB16" s="172">
        <v>772.37</v>
      </c>
      <c r="AC16" s="144">
        <f t="shared" si="7"/>
        <v>30.89</v>
      </c>
      <c r="AD16" s="143">
        <v>2</v>
      </c>
      <c r="AE16" s="177">
        <f t="shared" si="17"/>
        <v>739.48</v>
      </c>
      <c r="AF16" s="173">
        <v>3295.77</v>
      </c>
      <c r="AG16" s="145">
        <f t="shared" ref="AG16:AG27" si="21">ROUND(AF16*4%,2)</f>
        <v>131.83000000000001</v>
      </c>
      <c r="AH16" s="145">
        <v>2</v>
      </c>
      <c r="AI16" s="188">
        <f t="shared" ref="AI16:AI27" si="22">ROUND(AF16-AG16-AH16,2)</f>
        <v>3161.94</v>
      </c>
      <c r="AJ16" s="204">
        <v>0</v>
      </c>
      <c r="AK16" s="205">
        <f t="shared" si="9"/>
        <v>0</v>
      </c>
      <c r="AL16" s="172">
        <v>0</v>
      </c>
      <c r="AM16" s="177">
        <f t="shared" si="10"/>
        <v>0</v>
      </c>
      <c r="AN16" s="135">
        <v>228.46</v>
      </c>
      <c r="AO16" s="43">
        <f t="shared" ref="AO16:AO27" si="23">ROUND(AN16*4%,2)</f>
        <v>9.14</v>
      </c>
      <c r="AP16" s="29">
        <v>2</v>
      </c>
      <c r="AQ16" s="42">
        <f t="shared" si="18"/>
        <v>217.32</v>
      </c>
      <c r="AR16" s="206">
        <v>19834.080000000002</v>
      </c>
      <c r="AS16" s="206">
        <f t="shared" ref="AS16:AS27" si="24">ROUND(AR16*4%,2)</f>
        <v>793.36</v>
      </c>
      <c r="AT16" s="206">
        <v>2</v>
      </c>
      <c r="AU16" s="219">
        <f t="shared" ref="AU16:AU27" si="25">AR16-AS16-AT16</f>
        <v>19038.72</v>
      </c>
      <c r="AV16" s="206">
        <v>96.24</v>
      </c>
      <c r="AW16" s="206">
        <f t="shared" ref="AW16:AW27" si="26">ROUND(AV16*4%,2)</f>
        <v>3.85</v>
      </c>
      <c r="AX16" s="206">
        <v>2</v>
      </c>
      <c r="AY16" s="219">
        <f t="shared" ref="AY16:AY27" si="27">AV16-AW16-AX16</f>
        <v>90.39</v>
      </c>
    </row>
    <row r="17" spans="1:51" x14ac:dyDescent="0.25">
      <c r="A17" s="2" t="s">
        <v>56</v>
      </c>
      <c r="B17" s="2" t="s">
        <v>41</v>
      </c>
      <c r="C17" s="5" t="s">
        <v>106</v>
      </c>
      <c r="D17" s="5" t="s">
        <v>107</v>
      </c>
      <c r="E17" s="5" t="s">
        <v>59</v>
      </c>
      <c r="F17" s="5" t="s">
        <v>60</v>
      </c>
      <c r="G17" s="164" t="s">
        <v>61</v>
      </c>
      <c r="H17" s="155" t="s">
        <v>108</v>
      </c>
      <c r="I17" s="19" t="s">
        <v>63</v>
      </c>
      <c r="J17" s="22">
        <v>313.79000000000002</v>
      </c>
      <c r="K17" s="2">
        <f t="shared" si="19"/>
        <v>12.55</v>
      </c>
      <c r="L17" s="3">
        <v>2</v>
      </c>
      <c r="M17" s="23">
        <f t="shared" si="20"/>
        <v>299.24</v>
      </c>
      <c r="N17" s="52"/>
      <c r="O17" s="57">
        <v>11322.5</v>
      </c>
      <c r="P17" s="2">
        <v>21</v>
      </c>
      <c r="Q17" s="3">
        <f t="shared" si="0"/>
        <v>11387.25</v>
      </c>
      <c r="R17" s="57">
        <f t="shared" si="1"/>
        <v>22709.75</v>
      </c>
      <c r="S17" s="74">
        <v>8347.1299999999992</v>
      </c>
      <c r="T17" s="57">
        <f t="shared" si="2"/>
        <v>14362.62</v>
      </c>
      <c r="U17" s="57">
        <f t="shared" ref="U17:U26" si="28">ROUND(T17,2)</f>
        <v>14362.62</v>
      </c>
      <c r="V17" s="91">
        <v>22709.75</v>
      </c>
      <c r="W17" s="97">
        <f t="shared" si="16"/>
        <v>7963.95</v>
      </c>
      <c r="X17" s="3">
        <f t="shared" ref="X17:X26" si="29">ROUND(U17+W17,2)</f>
        <v>22326.57</v>
      </c>
      <c r="Y17" s="3">
        <f t="shared" ref="Y17:Y26" si="30">ROUND(X17*4%,2)</f>
        <v>893.06</v>
      </c>
      <c r="Z17" s="3">
        <v>2</v>
      </c>
      <c r="AA17" s="196">
        <f t="shared" ref="AA17:AA26" si="31">ROUND(X17-Y17-Z17,2)</f>
        <v>21431.51</v>
      </c>
      <c r="AB17" s="172">
        <v>792.47</v>
      </c>
      <c r="AC17" s="144">
        <f t="shared" si="7"/>
        <v>31.7</v>
      </c>
      <c r="AD17" s="143">
        <v>2</v>
      </c>
      <c r="AE17" s="177">
        <f t="shared" si="17"/>
        <v>758.77</v>
      </c>
      <c r="AF17" s="173">
        <v>2883.8</v>
      </c>
      <c r="AG17" s="145">
        <f t="shared" si="21"/>
        <v>115.35</v>
      </c>
      <c r="AH17" s="145">
        <v>2</v>
      </c>
      <c r="AI17" s="188">
        <f t="shared" si="22"/>
        <v>2766.45</v>
      </c>
      <c r="AJ17" s="172">
        <v>0</v>
      </c>
      <c r="AK17" s="144">
        <f t="shared" si="9"/>
        <v>0</v>
      </c>
      <c r="AL17" s="143">
        <v>0</v>
      </c>
      <c r="AM17" s="177">
        <f t="shared" si="10"/>
        <v>0</v>
      </c>
      <c r="AN17" s="135">
        <v>234.63</v>
      </c>
      <c r="AO17" s="43">
        <f t="shared" si="23"/>
        <v>9.39</v>
      </c>
      <c r="AP17" s="29">
        <v>2</v>
      </c>
      <c r="AQ17" s="42">
        <f t="shared" si="18"/>
        <v>223.24</v>
      </c>
      <c r="AR17" s="206">
        <v>21604.98</v>
      </c>
      <c r="AS17" s="206">
        <f t="shared" si="24"/>
        <v>864.2</v>
      </c>
      <c r="AT17" s="206">
        <v>2</v>
      </c>
      <c r="AU17" s="219">
        <f t="shared" si="25"/>
        <v>20738.78</v>
      </c>
      <c r="AV17" s="206">
        <v>104.83</v>
      </c>
      <c r="AW17" s="206">
        <f t="shared" si="26"/>
        <v>4.1900000000000004</v>
      </c>
      <c r="AX17" s="206">
        <v>2</v>
      </c>
      <c r="AY17" s="219">
        <f t="shared" si="27"/>
        <v>98.64</v>
      </c>
    </row>
    <row r="18" spans="1:51" x14ac:dyDescent="0.25">
      <c r="A18" s="2" t="s">
        <v>56</v>
      </c>
      <c r="B18" s="2" t="s">
        <v>41</v>
      </c>
      <c r="C18" s="5" t="s">
        <v>109</v>
      </c>
      <c r="D18" s="5" t="s">
        <v>110</v>
      </c>
      <c r="E18" s="5"/>
      <c r="F18" s="5" t="s">
        <v>111</v>
      </c>
      <c r="G18" s="164" t="s">
        <v>61</v>
      </c>
      <c r="H18" s="155" t="s">
        <v>112</v>
      </c>
      <c r="I18" s="19" t="s">
        <v>167</v>
      </c>
      <c r="J18" s="22">
        <v>902.14</v>
      </c>
      <c r="K18" s="2">
        <f t="shared" si="19"/>
        <v>36.090000000000003</v>
      </c>
      <c r="L18" s="3">
        <v>2</v>
      </c>
      <c r="M18" s="23">
        <f t="shared" si="20"/>
        <v>864.05</v>
      </c>
      <c r="N18" s="52"/>
      <c r="O18" s="57">
        <v>11322.5</v>
      </c>
      <c r="P18" s="2">
        <v>82</v>
      </c>
      <c r="Q18" s="3">
        <f t="shared" si="0"/>
        <v>44464.5</v>
      </c>
      <c r="R18" s="57">
        <f t="shared" si="1"/>
        <v>55787</v>
      </c>
      <c r="S18" s="74">
        <v>20456.75</v>
      </c>
      <c r="T18" s="57">
        <f t="shared" si="2"/>
        <v>35330.25</v>
      </c>
      <c r="U18" s="57">
        <f t="shared" si="28"/>
        <v>35330.25</v>
      </c>
      <c r="V18" s="91">
        <v>55787</v>
      </c>
      <c r="W18" s="97">
        <f t="shared" si="16"/>
        <v>19563.62</v>
      </c>
      <c r="X18" s="3">
        <f t="shared" si="29"/>
        <v>54893.87</v>
      </c>
      <c r="Y18" s="3">
        <f t="shared" si="30"/>
        <v>2195.75</v>
      </c>
      <c r="Z18" s="3">
        <v>2</v>
      </c>
      <c r="AA18" s="196">
        <f t="shared" si="31"/>
        <v>52696.12</v>
      </c>
      <c r="AB18" s="172">
        <v>571.38</v>
      </c>
      <c r="AC18" s="144">
        <f t="shared" si="7"/>
        <v>22.86</v>
      </c>
      <c r="AD18" s="143">
        <v>2</v>
      </c>
      <c r="AE18" s="177">
        <f t="shared" si="17"/>
        <v>546.52</v>
      </c>
      <c r="AF18" s="173">
        <v>9475.33</v>
      </c>
      <c r="AG18" s="145">
        <f t="shared" si="21"/>
        <v>379.01</v>
      </c>
      <c r="AH18" s="145">
        <v>2</v>
      </c>
      <c r="AI18" s="188">
        <f t="shared" si="22"/>
        <v>9094.32</v>
      </c>
      <c r="AJ18" s="172">
        <v>3138.62</v>
      </c>
      <c r="AK18" s="144">
        <f t="shared" si="9"/>
        <v>125.54</v>
      </c>
      <c r="AL18" s="143">
        <v>2</v>
      </c>
      <c r="AM18" s="177">
        <f t="shared" si="10"/>
        <v>3011.08</v>
      </c>
      <c r="AN18" s="135">
        <v>771.81</v>
      </c>
      <c r="AO18" s="43">
        <f t="shared" si="23"/>
        <v>30.87</v>
      </c>
      <c r="AP18" s="29">
        <v>2</v>
      </c>
      <c r="AQ18" s="42">
        <f t="shared" si="18"/>
        <v>738.93999999999994</v>
      </c>
      <c r="AR18" s="206">
        <v>70481.820000000007</v>
      </c>
      <c r="AS18" s="206">
        <f t="shared" si="24"/>
        <v>2819.27</v>
      </c>
      <c r="AT18" s="206">
        <v>2</v>
      </c>
      <c r="AU18" s="219">
        <f t="shared" si="25"/>
        <v>67660.55</v>
      </c>
      <c r="AV18" s="206">
        <v>341.99</v>
      </c>
      <c r="AW18" s="206">
        <f t="shared" si="26"/>
        <v>13.68</v>
      </c>
      <c r="AX18" s="206">
        <v>2</v>
      </c>
      <c r="AY18" s="219">
        <f t="shared" si="27"/>
        <v>326.31</v>
      </c>
    </row>
    <row r="19" spans="1:51" x14ac:dyDescent="0.25">
      <c r="A19" s="2" t="s">
        <v>113</v>
      </c>
      <c r="B19" s="2" t="s">
        <v>41</v>
      </c>
      <c r="C19" s="5" t="s">
        <v>114</v>
      </c>
      <c r="D19" s="5" t="s">
        <v>115</v>
      </c>
      <c r="E19" s="5"/>
      <c r="F19" s="5" t="s">
        <v>116</v>
      </c>
      <c r="G19" s="164" t="s">
        <v>117</v>
      </c>
      <c r="H19" s="155" t="s">
        <v>118</v>
      </c>
      <c r="I19" s="19" t="s">
        <v>119</v>
      </c>
      <c r="J19" s="22">
        <v>517.75</v>
      </c>
      <c r="K19" s="2">
        <f t="shared" si="19"/>
        <v>20.71</v>
      </c>
      <c r="L19" s="3">
        <v>2</v>
      </c>
      <c r="M19" s="23">
        <f t="shared" si="20"/>
        <v>495.04</v>
      </c>
      <c r="N19" s="52"/>
      <c r="O19" s="57">
        <v>11322.5</v>
      </c>
      <c r="P19" s="2">
        <v>33</v>
      </c>
      <c r="Q19" s="3">
        <f t="shared" si="0"/>
        <v>17894.25</v>
      </c>
      <c r="R19" s="57">
        <f t="shared" si="1"/>
        <v>29216.75</v>
      </c>
      <c r="S19" s="74">
        <v>9837.5499999999993</v>
      </c>
      <c r="T19" s="57">
        <f t="shared" si="2"/>
        <v>19379.2</v>
      </c>
      <c r="U19" s="57">
        <f t="shared" si="28"/>
        <v>19379.2</v>
      </c>
      <c r="V19" s="91">
        <v>29216.75</v>
      </c>
      <c r="W19" s="97">
        <f t="shared" si="16"/>
        <v>10245.85</v>
      </c>
      <c r="X19" s="3">
        <f t="shared" si="29"/>
        <v>29625.05</v>
      </c>
      <c r="Y19" s="3">
        <f t="shared" si="30"/>
        <v>1185</v>
      </c>
      <c r="Z19" s="3">
        <v>2</v>
      </c>
      <c r="AA19" s="196">
        <f t="shared" si="31"/>
        <v>28438.05</v>
      </c>
      <c r="AB19" s="172">
        <v>317.62</v>
      </c>
      <c r="AC19" s="144">
        <f t="shared" si="7"/>
        <v>12.7</v>
      </c>
      <c r="AD19" s="143">
        <v>2</v>
      </c>
      <c r="AE19" s="177">
        <f t="shared" si="17"/>
        <v>302.92</v>
      </c>
      <c r="AF19" s="173">
        <v>5561.61</v>
      </c>
      <c r="AG19" s="145">
        <f t="shared" si="21"/>
        <v>222.46</v>
      </c>
      <c r="AH19" s="145">
        <v>2</v>
      </c>
      <c r="AI19" s="188">
        <f t="shared" si="22"/>
        <v>5337.15</v>
      </c>
      <c r="AJ19" s="172">
        <v>0</v>
      </c>
      <c r="AK19" s="144">
        <f t="shared" si="9"/>
        <v>0</v>
      </c>
      <c r="AL19" s="143">
        <v>0</v>
      </c>
      <c r="AM19" s="177">
        <f t="shared" si="10"/>
        <v>0</v>
      </c>
      <c r="AN19" s="135">
        <v>376.64</v>
      </c>
      <c r="AO19" s="43">
        <f t="shared" si="23"/>
        <v>15.07</v>
      </c>
      <c r="AP19" s="29">
        <v>2</v>
      </c>
      <c r="AQ19" s="42">
        <f t="shared" si="18"/>
        <v>359.57</v>
      </c>
      <c r="AR19" s="206">
        <v>34709.64</v>
      </c>
      <c r="AS19" s="206">
        <f t="shared" si="24"/>
        <v>1388.39</v>
      </c>
      <c r="AT19" s="206">
        <v>2</v>
      </c>
      <c r="AU19" s="219">
        <f t="shared" si="25"/>
        <v>33319.25</v>
      </c>
      <c r="AV19" s="206">
        <v>168.42</v>
      </c>
      <c r="AW19" s="206">
        <f t="shared" si="26"/>
        <v>6.74</v>
      </c>
      <c r="AX19" s="206">
        <v>2</v>
      </c>
      <c r="AY19" s="219">
        <f t="shared" si="27"/>
        <v>159.67999999999998</v>
      </c>
    </row>
    <row r="20" spans="1:51" x14ac:dyDescent="0.25">
      <c r="A20" s="2" t="s">
        <v>40</v>
      </c>
      <c r="B20" s="2" t="s">
        <v>41</v>
      </c>
      <c r="C20" s="5" t="s">
        <v>120</v>
      </c>
      <c r="D20" s="5" t="s">
        <v>192</v>
      </c>
      <c r="E20" s="5" t="s">
        <v>43</v>
      </c>
      <c r="F20" s="5" t="s">
        <v>44</v>
      </c>
      <c r="G20" s="164" t="s">
        <v>45</v>
      </c>
      <c r="H20" s="155" t="s">
        <v>46</v>
      </c>
      <c r="I20" s="19" t="s">
        <v>47</v>
      </c>
      <c r="J20" s="22">
        <v>839.38</v>
      </c>
      <c r="K20" s="2">
        <f t="shared" si="19"/>
        <v>33.58</v>
      </c>
      <c r="L20" s="3">
        <v>2</v>
      </c>
      <c r="M20" s="23">
        <f t="shared" si="20"/>
        <v>803.8</v>
      </c>
      <c r="N20" s="52"/>
      <c r="O20" s="57">
        <v>11322.5</v>
      </c>
      <c r="P20" s="2">
        <v>48</v>
      </c>
      <c r="Q20" s="3">
        <f t="shared" si="0"/>
        <v>26028</v>
      </c>
      <c r="R20" s="57">
        <f t="shared" si="1"/>
        <v>37350.5</v>
      </c>
      <c r="S20" s="74">
        <v>11141.66</v>
      </c>
      <c r="T20" s="57">
        <f t="shared" si="2"/>
        <v>26208.84</v>
      </c>
      <c r="U20" s="57">
        <f t="shared" si="28"/>
        <v>26208.84</v>
      </c>
      <c r="V20" s="91">
        <v>37350.5</v>
      </c>
      <c r="W20" s="97">
        <f t="shared" si="16"/>
        <v>13098.23</v>
      </c>
      <c r="X20" s="3">
        <f t="shared" si="29"/>
        <v>39307.07</v>
      </c>
      <c r="Y20" s="3">
        <f t="shared" si="30"/>
        <v>1572.28</v>
      </c>
      <c r="Z20" s="3">
        <v>2</v>
      </c>
      <c r="AA20" s="196">
        <f t="shared" si="31"/>
        <v>37732.79</v>
      </c>
      <c r="AB20" s="172">
        <v>0</v>
      </c>
      <c r="AC20" s="144">
        <f t="shared" si="7"/>
        <v>0</v>
      </c>
      <c r="AD20" s="143">
        <v>0</v>
      </c>
      <c r="AE20" s="177">
        <f t="shared" si="17"/>
        <v>0</v>
      </c>
      <c r="AF20" s="173">
        <v>7827.45</v>
      </c>
      <c r="AG20" s="145">
        <f t="shared" si="21"/>
        <v>313.10000000000002</v>
      </c>
      <c r="AH20" s="145">
        <v>2</v>
      </c>
      <c r="AI20" s="188">
        <f t="shared" si="22"/>
        <v>7512.35</v>
      </c>
      <c r="AJ20" s="172">
        <v>0</v>
      </c>
      <c r="AK20" s="144">
        <f t="shared" si="9"/>
        <v>0</v>
      </c>
      <c r="AL20" s="143">
        <v>0</v>
      </c>
      <c r="AM20" s="177">
        <f t="shared" si="10"/>
        <v>0</v>
      </c>
      <c r="AN20" s="135">
        <v>592.75</v>
      </c>
      <c r="AO20" s="43">
        <f t="shared" si="23"/>
        <v>23.71</v>
      </c>
      <c r="AP20" s="29">
        <v>2</v>
      </c>
      <c r="AQ20" s="42">
        <f t="shared" si="18"/>
        <v>567.04</v>
      </c>
      <c r="AR20" s="206">
        <v>54543.72</v>
      </c>
      <c r="AS20" s="206">
        <f t="shared" si="24"/>
        <v>2181.75</v>
      </c>
      <c r="AT20" s="206">
        <v>2</v>
      </c>
      <c r="AU20" s="219">
        <f t="shared" si="25"/>
        <v>52359.97</v>
      </c>
      <c r="AV20" s="206">
        <v>264.64999999999998</v>
      </c>
      <c r="AW20" s="206">
        <f t="shared" si="26"/>
        <v>10.59</v>
      </c>
      <c r="AX20" s="206">
        <v>2</v>
      </c>
      <c r="AY20" s="219">
        <f t="shared" si="27"/>
        <v>252.05999999999997</v>
      </c>
    </row>
    <row r="21" spans="1:51" x14ac:dyDescent="0.25">
      <c r="A21" s="2" t="s">
        <v>48</v>
      </c>
      <c r="B21" s="2" t="s">
        <v>41</v>
      </c>
      <c r="C21" s="5" t="s">
        <v>121</v>
      </c>
      <c r="D21" s="5" t="s">
        <v>122</v>
      </c>
      <c r="E21" s="5" t="s">
        <v>51</v>
      </c>
      <c r="F21" s="5" t="s">
        <v>123</v>
      </c>
      <c r="G21" s="164" t="s">
        <v>53</v>
      </c>
      <c r="H21" s="155" t="s">
        <v>54</v>
      </c>
      <c r="I21" s="18" t="s">
        <v>55</v>
      </c>
      <c r="J21" s="22">
        <v>706.02</v>
      </c>
      <c r="K21" s="2">
        <f t="shared" si="19"/>
        <v>28.24</v>
      </c>
      <c r="L21" s="3">
        <v>2</v>
      </c>
      <c r="M21" s="23">
        <f t="shared" si="20"/>
        <v>675.78</v>
      </c>
      <c r="N21" s="52"/>
      <c r="O21" s="57">
        <v>11322.5</v>
      </c>
      <c r="P21" s="2">
        <v>40</v>
      </c>
      <c r="Q21" s="3">
        <f t="shared" si="0"/>
        <v>21690</v>
      </c>
      <c r="R21" s="57">
        <f t="shared" si="1"/>
        <v>33012.5</v>
      </c>
      <c r="S21" s="74">
        <v>11141.66</v>
      </c>
      <c r="T21" s="57">
        <f t="shared" si="2"/>
        <v>21870.84</v>
      </c>
      <c r="U21" s="57">
        <f t="shared" si="28"/>
        <v>21870.84</v>
      </c>
      <c r="V21" s="91">
        <v>33012.5</v>
      </c>
      <c r="W21" s="97">
        <f t="shared" si="16"/>
        <v>11576.96</v>
      </c>
      <c r="X21" s="3">
        <f t="shared" si="29"/>
        <v>33447.800000000003</v>
      </c>
      <c r="Y21" s="3">
        <f t="shared" si="30"/>
        <v>1337.91</v>
      </c>
      <c r="Z21" s="3">
        <v>2</v>
      </c>
      <c r="AA21" s="196">
        <f t="shared" si="31"/>
        <v>32107.89</v>
      </c>
      <c r="AB21" s="172">
        <v>370.39</v>
      </c>
      <c r="AC21" s="144">
        <f t="shared" si="7"/>
        <v>14.82</v>
      </c>
      <c r="AD21" s="143">
        <v>2</v>
      </c>
      <c r="AE21" s="177">
        <f t="shared" si="17"/>
        <v>353.57</v>
      </c>
      <c r="AF21" s="173">
        <v>7209.49</v>
      </c>
      <c r="AG21" s="145">
        <f t="shared" si="21"/>
        <v>288.38</v>
      </c>
      <c r="AH21" s="145">
        <v>2</v>
      </c>
      <c r="AI21" s="188">
        <f t="shared" si="22"/>
        <v>6919.11</v>
      </c>
      <c r="AJ21" s="172">
        <v>0</v>
      </c>
      <c r="AK21" s="144">
        <f t="shared" si="9"/>
        <v>0</v>
      </c>
      <c r="AL21" s="143">
        <v>0</v>
      </c>
      <c r="AM21" s="177">
        <f t="shared" si="10"/>
        <v>0</v>
      </c>
      <c r="AN21" s="135">
        <v>512.48</v>
      </c>
      <c r="AO21" s="43">
        <f t="shared" si="23"/>
        <v>20.5</v>
      </c>
      <c r="AP21" s="29">
        <v>2</v>
      </c>
      <c r="AQ21" s="42">
        <f t="shared" si="18"/>
        <v>489.98</v>
      </c>
      <c r="AR21" s="206">
        <v>45689.22</v>
      </c>
      <c r="AS21" s="206">
        <f t="shared" si="24"/>
        <v>1827.57</v>
      </c>
      <c r="AT21" s="206">
        <v>2</v>
      </c>
      <c r="AU21" s="219">
        <f t="shared" si="25"/>
        <v>43859.65</v>
      </c>
      <c r="AV21" s="206">
        <v>221.69</v>
      </c>
      <c r="AW21" s="206">
        <f t="shared" si="26"/>
        <v>8.8699999999999992</v>
      </c>
      <c r="AX21" s="206">
        <v>2</v>
      </c>
      <c r="AY21" s="219">
        <f t="shared" si="27"/>
        <v>210.82</v>
      </c>
    </row>
    <row r="22" spans="1:51" x14ac:dyDescent="0.25">
      <c r="A22" s="2" t="s">
        <v>56</v>
      </c>
      <c r="B22" s="2" t="s">
        <v>41</v>
      </c>
      <c r="C22" s="33" t="s">
        <v>198</v>
      </c>
      <c r="D22" s="33" t="s">
        <v>124</v>
      </c>
      <c r="E22" s="33" t="s">
        <v>59</v>
      </c>
      <c r="F22" s="33" t="s">
        <v>60</v>
      </c>
      <c r="G22" s="235" t="s">
        <v>61</v>
      </c>
      <c r="H22" s="155" t="s">
        <v>108</v>
      </c>
      <c r="I22" s="109"/>
      <c r="J22" s="22">
        <v>564.82000000000005</v>
      </c>
      <c r="K22" s="2">
        <f t="shared" si="19"/>
        <v>22.59</v>
      </c>
      <c r="L22" s="3">
        <v>2</v>
      </c>
      <c r="M22" s="23">
        <f t="shared" si="20"/>
        <v>540.23</v>
      </c>
      <c r="N22" s="52"/>
      <c r="O22" s="57">
        <v>11322.5</v>
      </c>
      <c r="P22" s="2">
        <v>34</v>
      </c>
      <c r="Q22" s="3">
        <f t="shared" si="0"/>
        <v>18436.5</v>
      </c>
      <c r="R22" s="57">
        <f t="shared" si="1"/>
        <v>29759</v>
      </c>
      <c r="S22" s="74">
        <v>11700.57</v>
      </c>
      <c r="T22" s="57">
        <f t="shared" si="2"/>
        <v>18058.43</v>
      </c>
      <c r="U22" s="57">
        <f t="shared" si="28"/>
        <v>18058.43</v>
      </c>
      <c r="V22" s="94">
        <v>0</v>
      </c>
      <c r="W22" s="76">
        <f t="shared" si="16"/>
        <v>0</v>
      </c>
      <c r="X22" s="3">
        <f t="shared" si="29"/>
        <v>18058.43</v>
      </c>
      <c r="Y22" s="3">
        <f t="shared" si="30"/>
        <v>722.34</v>
      </c>
      <c r="Z22" s="3">
        <v>2</v>
      </c>
      <c r="AA22" s="196">
        <f t="shared" si="31"/>
        <v>17334.09</v>
      </c>
      <c r="AB22" s="172">
        <v>0</v>
      </c>
      <c r="AC22" s="144">
        <f t="shared" si="7"/>
        <v>0</v>
      </c>
      <c r="AD22" s="143">
        <v>0</v>
      </c>
      <c r="AE22" s="177">
        <f t="shared" si="17"/>
        <v>0</v>
      </c>
      <c r="AF22" s="173">
        <v>5355.62</v>
      </c>
      <c r="AG22" s="145">
        <f t="shared" si="21"/>
        <v>214.22</v>
      </c>
      <c r="AH22" s="145">
        <v>2</v>
      </c>
      <c r="AI22" s="188">
        <f t="shared" si="22"/>
        <v>5139.3999999999996</v>
      </c>
      <c r="AJ22" s="172">
        <v>859</v>
      </c>
      <c r="AK22" s="144">
        <f t="shared" si="9"/>
        <v>34.36</v>
      </c>
      <c r="AL22" s="143">
        <v>2</v>
      </c>
      <c r="AM22" s="177">
        <f t="shared" si="10"/>
        <v>822.64</v>
      </c>
      <c r="AN22" s="136">
        <v>0</v>
      </c>
      <c r="AO22" s="43">
        <f t="shared" si="23"/>
        <v>0</v>
      </c>
      <c r="AP22" s="29">
        <v>0</v>
      </c>
      <c r="AQ22" s="42">
        <f t="shared" si="18"/>
        <v>0</v>
      </c>
      <c r="AR22" s="206">
        <v>38251.440000000002</v>
      </c>
      <c r="AS22" s="206">
        <f t="shared" si="24"/>
        <v>1530.06</v>
      </c>
      <c r="AT22" s="206">
        <v>2</v>
      </c>
      <c r="AU22" s="219">
        <f t="shared" si="25"/>
        <v>36719.380000000005</v>
      </c>
      <c r="AV22" s="206">
        <v>0</v>
      </c>
      <c r="AW22" s="206">
        <f t="shared" si="26"/>
        <v>0</v>
      </c>
      <c r="AX22" s="206">
        <v>0</v>
      </c>
      <c r="AY22" s="219">
        <f t="shared" si="27"/>
        <v>0</v>
      </c>
    </row>
    <row r="23" spans="1:51" x14ac:dyDescent="0.25">
      <c r="A23" s="2" t="s">
        <v>56</v>
      </c>
      <c r="B23" s="2" t="s">
        <v>41</v>
      </c>
      <c r="C23" s="33" t="s">
        <v>125</v>
      </c>
      <c r="D23" s="33" t="s">
        <v>126</v>
      </c>
      <c r="E23" s="33" t="s">
        <v>59</v>
      </c>
      <c r="F23" s="33" t="s">
        <v>60</v>
      </c>
      <c r="G23" s="164" t="s">
        <v>61</v>
      </c>
      <c r="H23" s="155" t="s">
        <v>108</v>
      </c>
      <c r="I23" s="19" t="s">
        <v>63</v>
      </c>
      <c r="J23" s="22">
        <v>588.35</v>
      </c>
      <c r="K23" s="2">
        <f t="shared" si="19"/>
        <v>23.53</v>
      </c>
      <c r="L23" s="3">
        <v>2</v>
      </c>
      <c r="M23" s="23">
        <f t="shared" si="20"/>
        <v>562.82000000000005</v>
      </c>
      <c r="N23" s="52"/>
      <c r="O23" s="57">
        <v>11322.5</v>
      </c>
      <c r="P23" s="2">
        <v>31</v>
      </c>
      <c r="Q23" s="3">
        <f t="shared" si="0"/>
        <v>16809.75</v>
      </c>
      <c r="R23" s="57">
        <f t="shared" si="1"/>
        <v>28132.25</v>
      </c>
      <c r="S23" s="74">
        <v>10210.15</v>
      </c>
      <c r="T23" s="57">
        <f t="shared" si="2"/>
        <v>17922.099999999999</v>
      </c>
      <c r="U23" s="57">
        <f t="shared" si="28"/>
        <v>17922.099999999999</v>
      </c>
      <c r="V23" s="91">
        <v>28132.25</v>
      </c>
      <c r="W23" s="97">
        <f t="shared" si="16"/>
        <v>9865.5300000000007</v>
      </c>
      <c r="X23" s="3">
        <f t="shared" si="29"/>
        <v>27787.63</v>
      </c>
      <c r="Y23" s="3">
        <f t="shared" si="30"/>
        <v>1111.51</v>
      </c>
      <c r="Z23" s="3">
        <v>2</v>
      </c>
      <c r="AA23" s="196">
        <f t="shared" si="31"/>
        <v>26674.12</v>
      </c>
      <c r="AB23" s="172">
        <v>0</v>
      </c>
      <c r="AC23" s="144">
        <f t="shared" si="7"/>
        <v>0</v>
      </c>
      <c r="AD23" s="143">
        <v>0</v>
      </c>
      <c r="AE23" s="177">
        <f t="shared" si="17"/>
        <v>0</v>
      </c>
      <c r="AF23" s="173">
        <v>4531.68</v>
      </c>
      <c r="AG23" s="145">
        <f t="shared" si="21"/>
        <v>181.27</v>
      </c>
      <c r="AH23" s="145">
        <v>2</v>
      </c>
      <c r="AI23" s="188">
        <f t="shared" si="22"/>
        <v>4348.41</v>
      </c>
      <c r="AJ23" s="172">
        <v>0</v>
      </c>
      <c r="AK23" s="144">
        <f t="shared" si="9"/>
        <v>0</v>
      </c>
      <c r="AL23" s="143">
        <v>0</v>
      </c>
      <c r="AM23" s="177">
        <f t="shared" si="10"/>
        <v>0</v>
      </c>
      <c r="AN23" s="135">
        <v>876.78</v>
      </c>
      <c r="AO23" s="43">
        <f t="shared" si="23"/>
        <v>35.07</v>
      </c>
      <c r="AP23" s="29">
        <v>2</v>
      </c>
      <c r="AQ23" s="42">
        <f t="shared" si="18"/>
        <v>839.70999999999992</v>
      </c>
      <c r="AR23" s="206">
        <v>37897.26</v>
      </c>
      <c r="AS23" s="206">
        <f t="shared" si="24"/>
        <v>1515.89</v>
      </c>
      <c r="AT23" s="206">
        <v>2</v>
      </c>
      <c r="AU23" s="219">
        <f t="shared" si="25"/>
        <v>36379.370000000003</v>
      </c>
      <c r="AV23" s="206">
        <v>369.48</v>
      </c>
      <c r="AW23" s="206">
        <f t="shared" si="26"/>
        <v>14.78</v>
      </c>
      <c r="AX23" s="206">
        <v>2</v>
      </c>
      <c r="AY23" s="219">
        <f t="shared" si="27"/>
        <v>352.70000000000005</v>
      </c>
    </row>
    <row r="24" spans="1:51" x14ac:dyDescent="0.25">
      <c r="A24" s="2" t="s">
        <v>72</v>
      </c>
      <c r="B24" s="2" t="s">
        <v>41</v>
      </c>
      <c r="C24" s="5" t="s">
        <v>127</v>
      </c>
      <c r="D24" s="5" t="s">
        <v>128</v>
      </c>
      <c r="E24" s="5" t="s">
        <v>75</v>
      </c>
      <c r="F24" s="5" t="s">
        <v>76</v>
      </c>
      <c r="G24" s="235" t="s">
        <v>77</v>
      </c>
      <c r="H24" s="155" t="s">
        <v>129</v>
      </c>
      <c r="I24" s="19" t="s">
        <v>79</v>
      </c>
      <c r="J24" s="22">
        <v>509.9</v>
      </c>
      <c r="K24" s="2">
        <f t="shared" si="19"/>
        <v>20.399999999999999</v>
      </c>
      <c r="L24" s="3">
        <v>2</v>
      </c>
      <c r="M24" s="23">
        <f t="shared" si="20"/>
        <v>487.5</v>
      </c>
      <c r="N24" s="52"/>
      <c r="O24" s="57">
        <v>11322.5</v>
      </c>
      <c r="P24" s="2">
        <v>82</v>
      </c>
      <c r="Q24" s="3">
        <f t="shared" si="0"/>
        <v>44464.5</v>
      </c>
      <c r="R24" s="57">
        <f t="shared" si="1"/>
        <v>55787</v>
      </c>
      <c r="S24" s="74">
        <v>16358.11</v>
      </c>
      <c r="T24" s="57">
        <f t="shared" si="2"/>
        <v>39428.89</v>
      </c>
      <c r="U24" s="57">
        <f t="shared" si="28"/>
        <v>39428.89</v>
      </c>
      <c r="V24" s="91">
        <v>55787</v>
      </c>
      <c r="W24" s="97">
        <f t="shared" si="16"/>
        <v>19563.62</v>
      </c>
      <c r="X24" s="3">
        <f t="shared" si="29"/>
        <v>58992.51</v>
      </c>
      <c r="Y24" s="3">
        <f t="shared" si="30"/>
        <v>2359.6999999999998</v>
      </c>
      <c r="Z24" s="3">
        <v>2</v>
      </c>
      <c r="AA24" s="196">
        <f t="shared" si="31"/>
        <v>56630.81</v>
      </c>
      <c r="AB24" s="172">
        <v>422.08</v>
      </c>
      <c r="AC24" s="144">
        <v>0</v>
      </c>
      <c r="AD24" s="143">
        <v>0</v>
      </c>
      <c r="AE24" s="177">
        <f t="shared" si="17"/>
        <v>422.08</v>
      </c>
      <c r="AF24" s="173">
        <v>4325.6899999999996</v>
      </c>
      <c r="AG24" s="145">
        <f t="shared" si="21"/>
        <v>173.03</v>
      </c>
      <c r="AH24" s="145">
        <v>2</v>
      </c>
      <c r="AI24" s="188">
        <f t="shared" si="22"/>
        <v>4150.66</v>
      </c>
      <c r="AJ24" s="172">
        <v>0</v>
      </c>
      <c r="AK24" s="144">
        <f t="shared" si="9"/>
        <v>0</v>
      </c>
      <c r="AL24" s="143">
        <v>0</v>
      </c>
      <c r="AM24" s="177">
        <f t="shared" si="10"/>
        <v>0</v>
      </c>
      <c r="AN24" s="135">
        <v>475.44</v>
      </c>
      <c r="AO24" s="43">
        <f t="shared" si="23"/>
        <v>19.02</v>
      </c>
      <c r="AP24" s="29">
        <v>2</v>
      </c>
      <c r="AQ24" s="42">
        <f t="shared" si="18"/>
        <v>454.42</v>
      </c>
      <c r="AR24" s="206">
        <v>52064.46</v>
      </c>
      <c r="AS24" s="206">
        <f t="shared" si="24"/>
        <v>2082.58</v>
      </c>
      <c r="AT24" s="206">
        <v>2</v>
      </c>
      <c r="AU24" s="219">
        <f t="shared" si="25"/>
        <v>49979.88</v>
      </c>
      <c r="AV24" s="206">
        <v>252.62</v>
      </c>
      <c r="AW24" s="206">
        <f t="shared" si="26"/>
        <v>10.1</v>
      </c>
      <c r="AX24" s="206">
        <v>2</v>
      </c>
      <c r="AY24" s="219">
        <f t="shared" si="27"/>
        <v>240.52</v>
      </c>
    </row>
    <row r="25" spans="1:51" x14ac:dyDescent="0.25">
      <c r="A25" s="2" t="s">
        <v>40</v>
      </c>
      <c r="B25" s="2" t="s">
        <v>41</v>
      </c>
      <c r="C25" s="5" t="s">
        <v>130</v>
      </c>
      <c r="D25" s="5" t="s">
        <v>131</v>
      </c>
      <c r="E25" s="5" t="s">
        <v>43</v>
      </c>
      <c r="F25" s="5" t="s">
        <v>44</v>
      </c>
      <c r="G25" s="164" t="s">
        <v>45</v>
      </c>
      <c r="H25" s="155" t="s">
        <v>46</v>
      </c>
      <c r="I25" s="19" t="s">
        <v>47</v>
      </c>
      <c r="J25" s="22">
        <v>418.38</v>
      </c>
      <c r="K25" s="2">
        <f t="shared" si="19"/>
        <v>16.739999999999998</v>
      </c>
      <c r="L25" s="3">
        <v>2</v>
      </c>
      <c r="M25" s="23">
        <f t="shared" si="20"/>
        <v>399.64</v>
      </c>
      <c r="N25" s="52"/>
      <c r="O25" s="72">
        <v>0</v>
      </c>
      <c r="P25" s="2">
        <v>27</v>
      </c>
      <c r="Q25" s="3">
        <f t="shared" si="0"/>
        <v>14640.75</v>
      </c>
      <c r="R25" s="57">
        <f t="shared" si="1"/>
        <v>14640.75</v>
      </c>
      <c r="S25" s="74">
        <v>0</v>
      </c>
      <c r="T25" s="57">
        <f t="shared" si="2"/>
        <v>14640.75</v>
      </c>
      <c r="U25" s="57">
        <f t="shared" si="28"/>
        <v>14640.75</v>
      </c>
      <c r="V25" s="90">
        <v>0</v>
      </c>
      <c r="W25" s="96">
        <v>0</v>
      </c>
      <c r="X25" s="3">
        <f t="shared" si="29"/>
        <v>14640.75</v>
      </c>
      <c r="Y25" s="3">
        <f t="shared" si="30"/>
        <v>585.63</v>
      </c>
      <c r="Z25" s="3">
        <v>2</v>
      </c>
      <c r="AA25" s="196">
        <f t="shared" si="31"/>
        <v>14053.12</v>
      </c>
      <c r="AB25" s="172">
        <v>0</v>
      </c>
      <c r="AC25" s="144">
        <f t="shared" si="7"/>
        <v>0</v>
      </c>
      <c r="AD25" s="143">
        <v>0</v>
      </c>
      <c r="AE25" s="177">
        <f t="shared" si="17"/>
        <v>0</v>
      </c>
      <c r="AF25" s="173">
        <v>3707.74</v>
      </c>
      <c r="AG25" s="145">
        <f t="shared" si="21"/>
        <v>148.31</v>
      </c>
      <c r="AH25" s="145">
        <v>2</v>
      </c>
      <c r="AI25" s="188">
        <f t="shared" si="22"/>
        <v>3557.43</v>
      </c>
      <c r="AJ25" s="172">
        <v>0</v>
      </c>
      <c r="AK25" s="144">
        <f t="shared" si="9"/>
        <v>0</v>
      </c>
      <c r="AL25" s="143">
        <v>0</v>
      </c>
      <c r="AM25" s="177">
        <f t="shared" si="10"/>
        <v>0</v>
      </c>
      <c r="AN25" s="135">
        <v>319.02</v>
      </c>
      <c r="AO25" s="43">
        <f t="shared" si="23"/>
        <v>12.76</v>
      </c>
      <c r="AP25" s="29">
        <v>2</v>
      </c>
      <c r="AQ25" s="42">
        <f t="shared" si="18"/>
        <v>304.26</v>
      </c>
      <c r="AR25" s="206">
        <v>20896.62</v>
      </c>
      <c r="AS25" s="206">
        <f t="shared" si="24"/>
        <v>835.86</v>
      </c>
      <c r="AT25" s="206">
        <v>2</v>
      </c>
      <c r="AU25" s="219">
        <f t="shared" si="25"/>
        <v>20058.759999999998</v>
      </c>
      <c r="AV25" s="206">
        <v>101.39</v>
      </c>
      <c r="AW25" s="206">
        <f t="shared" si="26"/>
        <v>4.0599999999999996</v>
      </c>
      <c r="AX25" s="206">
        <v>2</v>
      </c>
      <c r="AY25" s="219">
        <f t="shared" si="27"/>
        <v>95.33</v>
      </c>
    </row>
    <row r="26" spans="1:51" x14ac:dyDescent="0.25">
      <c r="A26" s="12" t="s">
        <v>132</v>
      </c>
      <c r="B26" s="2" t="s">
        <v>41</v>
      </c>
      <c r="C26" s="5" t="s">
        <v>133</v>
      </c>
      <c r="D26" s="5" t="s">
        <v>134</v>
      </c>
      <c r="E26" s="5"/>
      <c r="F26" s="5" t="s">
        <v>135</v>
      </c>
      <c r="G26" s="164" t="s">
        <v>136</v>
      </c>
      <c r="H26" s="162" t="s">
        <v>137</v>
      </c>
      <c r="I26" s="18" t="s">
        <v>138</v>
      </c>
      <c r="J26" s="22">
        <v>564.82000000000005</v>
      </c>
      <c r="K26" s="2">
        <f t="shared" si="19"/>
        <v>22.59</v>
      </c>
      <c r="L26" s="3">
        <v>2</v>
      </c>
      <c r="M26" s="23">
        <f t="shared" si="20"/>
        <v>540.23</v>
      </c>
      <c r="N26" s="52"/>
      <c r="O26" s="57">
        <v>11322.5</v>
      </c>
      <c r="P26" s="72">
        <v>0</v>
      </c>
      <c r="Q26" s="3">
        <f t="shared" si="0"/>
        <v>0</v>
      </c>
      <c r="R26" s="57">
        <f t="shared" si="1"/>
        <v>11322.5</v>
      </c>
      <c r="S26" s="74">
        <v>0</v>
      </c>
      <c r="T26" s="57">
        <f t="shared" si="2"/>
        <v>11322.5</v>
      </c>
      <c r="U26" s="57">
        <f t="shared" si="28"/>
        <v>11322.5</v>
      </c>
      <c r="V26" s="90">
        <v>0</v>
      </c>
      <c r="W26" s="73">
        <v>0</v>
      </c>
      <c r="X26" s="3">
        <f t="shared" si="29"/>
        <v>11322.5</v>
      </c>
      <c r="Y26" s="3">
        <f t="shared" si="30"/>
        <v>452.9</v>
      </c>
      <c r="Z26" s="3">
        <v>2</v>
      </c>
      <c r="AA26" s="196">
        <f t="shared" si="31"/>
        <v>10867.6</v>
      </c>
      <c r="AB26" s="172">
        <v>317.62</v>
      </c>
      <c r="AC26" s="144">
        <f t="shared" si="7"/>
        <v>12.7</v>
      </c>
      <c r="AD26" s="143">
        <v>2</v>
      </c>
      <c r="AE26" s="177">
        <f t="shared" si="17"/>
        <v>302.92</v>
      </c>
      <c r="AF26" s="173">
        <v>5355.6</v>
      </c>
      <c r="AG26" s="145">
        <f t="shared" si="21"/>
        <v>214.22</v>
      </c>
      <c r="AH26" s="145">
        <v>2</v>
      </c>
      <c r="AI26" s="188">
        <f t="shared" si="22"/>
        <v>5139.38</v>
      </c>
      <c r="AJ26" s="172">
        <v>0</v>
      </c>
      <c r="AK26" s="144">
        <f t="shared" si="9"/>
        <v>0</v>
      </c>
      <c r="AL26" s="143">
        <v>0</v>
      </c>
      <c r="AM26" s="177">
        <f t="shared" si="10"/>
        <v>0</v>
      </c>
      <c r="AN26" s="135">
        <v>358.12</v>
      </c>
      <c r="AO26" s="43">
        <f t="shared" si="23"/>
        <v>14.32</v>
      </c>
      <c r="AP26" s="29">
        <v>2</v>
      </c>
      <c r="AQ26" s="42">
        <f t="shared" si="18"/>
        <v>341.8</v>
      </c>
      <c r="AR26" s="206">
        <v>31876.2</v>
      </c>
      <c r="AS26" s="206">
        <f t="shared" si="24"/>
        <v>1275.05</v>
      </c>
      <c r="AT26" s="206">
        <v>2</v>
      </c>
      <c r="AU26" s="219">
        <f t="shared" si="25"/>
        <v>30599.15</v>
      </c>
      <c r="AV26" s="206">
        <v>154.66999999999999</v>
      </c>
      <c r="AW26" s="206">
        <f t="shared" si="26"/>
        <v>6.19</v>
      </c>
      <c r="AX26" s="206">
        <v>2</v>
      </c>
      <c r="AY26" s="219">
        <f t="shared" si="27"/>
        <v>146.47999999999999</v>
      </c>
    </row>
    <row r="27" spans="1:51" x14ac:dyDescent="0.25">
      <c r="A27" s="2" t="s">
        <v>139</v>
      </c>
      <c r="B27" s="2" t="s">
        <v>41</v>
      </c>
      <c r="C27" s="5" t="s">
        <v>140</v>
      </c>
      <c r="D27" s="5" t="s">
        <v>141</v>
      </c>
      <c r="E27" s="5" t="s">
        <v>142</v>
      </c>
      <c r="F27" s="5" t="s">
        <v>143</v>
      </c>
      <c r="G27" s="164" t="s">
        <v>144</v>
      </c>
      <c r="H27" s="162" t="s">
        <v>145</v>
      </c>
      <c r="I27" s="18" t="s">
        <v>146</v>
      </c>
      <c r="J27" s="22">
        <v>549.13</v>
      </c>
      <c r="K27" s="2">
        <f t="shared" si="19"/>
        <v>21.97</v>
      </c>
      <c r="L27" s="3">
        <v>2</v>
      </c>
      <c r="M27" s="23">
        <f t="shared" si="20"/>
        <v>525.16</v>
      </c>
      <c r="N27" s="52"/>
      <c r="O27" s="72">
        <v>0</v>
      </c>
      <c r="P27" s="72">
        <v>0</v>
      </c>
      <c r="Q27" s="72">
        <f t="shared" si="0"/>
        <v>0</v>
      </c>
      <c r="R27" s="72">
        <f t="shared" si="1"/>
        <v>0</v>
      </c>
      <c r="S27" s="72">
        <v>0</v>
      </c>
      <c r="T27" s="72">
        <f t="shared" si="2"/>
        <v>0</v>
      </c>
      <c r="U27" s="72">
        <f t="shared" ref="U27" si="32">T27</f>
        <v>0</v>
      </c>
      <c r="V27" s="94">
        <v>0</v>
      </c>
      <c r="W27" s="72">
        <v>0</v>
      </c>
      <c r="X27" s="72"/>
      <c r="Y27" s="72"/>
      <c r="Z27" s="72"/>
      <c r="AA27" s="200"/>
      <c r="AB27" s="194">
        <v>317.62</v>
      </c>
      <c r="AC27" s="144">
        <f t="shared" si="7"/>
        <v>12.7</v>
      </c>
      <c r="AD27" s="143">
        <v>2</v>
      </c>
      <c r="AE27" s="177">
        <f t="shared" si="17"/>
        <v>302.92</v>
      </c>
      <c r="AF27" s="173">
        <v>3707.74</v>
      </c>
      <c r="AG27" s="145">
        <f t="shared" si="21"/>
        <v>148.31</v>
      </c>
      <c r="AH27" s="145">
        <v>2</v>
      </c>
      <c r="AI27" s="188">
        <f t="shared" si="22"/>
        <v>3557.43</v>
      </c>
      <c r="AJ27" s="194">
        <v>0</v>
      </c>
      <c r="AK27" s="202">
        <f t="shared" si="9"/>
        <v>0</v>
      </c>
      <c r="AL27" s="148">
        <v>0</v>
      </c>
      <c r="AM27" s="203">
        <f t="shared" si="10"/>
        <v>0</v>
      </c>
      <c r="AN27" s="234">
        <v>370.47</v>
      </c>
      <c r="AO27" s="43">
        <f t="shared" si="23"/>
        <v>14.82</v>
      </c>
      <c r="AP27" s="29">
        <v>2</v>
      </c>
      <c r="AQ27" s="42">
        <f t="shared" si="18"/>
        <v>353.65000000000003</v>
      </c>
      <c r="AR27" s="206">
        <v>25146.78</v>
      </c>
      <c r="AS27" s="206">
        <f t="shared" si="24"/>
        <v>1005.87</v>
      </c>
      <c r="AT27" s="206">
        <v>2</v>
      </c>
      <c r="AU27" s="219">
        <f t="shared" si="25"/>
        <v>24138.91</v>
      </c>
      <c r="AV27" s="206">
        <v>122.02</v>
      </c>
      <c r="AW27" s="206">
        <f t="shared" si="26"/>
        <v>4.88</v>
      </c>
      <c r="AX27" s="206">
        <v>2</v>
      </c>
      <c r="AY27" s="219">
        <f t="shared" si="27"/>
        <v>115.14</v>
      </c>
    </row>
    <row r="28" spans="1:51" s="1" customFormat="1" ht="12.75" hidden="1" thickBot="1" x14ac:dyDescent="0.25">
      <c r="A28" s="102"/>
      <c r="B28" s="102"/>
      <c r="C28" s="102"/>
      <c r="D28" s="102"/>
      <c r="E28" s="102"/>
      <c r="F28" s="102"/>
      <c r="G28" s="166"/>
      <c r="H28" s="102"/>
      <c r="I28" s="102"/>
      <c r="J28" s="103">
        <f>SUM(J15:J27)</f>
        <v>7951.8899999999994</v>
      </c>
      <c r="K28" s="103">
        <f>SUM(K15:K27)</f>
        <v>318.07999999999993</v>
      </c>
      <c r="L28" s="103">
        <f>SUM(L15:L27)</f>
        <v>26</v>
      </c>
      <c r="M28" s="104">
        <f>SUM(M15:M27)</f>
        <v>7607.8099999999995</v>
      </c>
      <c r="N28" s="105"/>
      <c r="O28" s="223">
        <f t="shared" ref="O28:U28" si="33">SUM(O5:O27)</f>
        <v>192482.5</v>
      </c>
      <c r="P28" s="224">
        <f t="shared" si="33"/>
        <v>1285</v>
      </c>
      <c r="Q28" s="223">
        <f t="shared" si="33"/>
        <v>696791.25</v>
      </c>
      <c r="R28" s="225">
        <f t="shared" si="33"/>
        <v>889273.75</v>
      </c>
      <c r="S28" s="223">
        <f t="shared" si="33"/>
        <v>311213.14</v>
      </c>
      <c r="T28" s="226">
        <f t="shared" si="33"/>
        <v>578060.61</v>
      </c>
      <c r="U28" s="223">
        <f t="shared" si="33"/>
        <v>582539.14</v>
      </c>
      <c r="V28" s="227">
        <v>824875.5</v>
      </c>
      <c r="W28" s="228">
        <f>SUM(W5:W27)</f>
        <v>289270.74</v>
      </c>
      <c r="X28" s="149">
        <f>SUM(X5:X27)</f>
        <v>871809.88000000012</v>
      </c>
      <c r="Y28" s="149">
        <f>SUM(Y5:Y27)</f>
        <v>34872.379999999997</v>
      </c>
      <c r="Z28" s="149">
        <f>SUM(Z5:Z27)</f>
        <v>36</v>
      </c>
      <c r="AA28" s="201">
        <f>SUM(AA5:AA27)</f>
        <v>836901.5</v>
      </c>
      <c r="AB28" s="201">
        <f>SUM(AB15:AB27)</f>
        <v>4199.17</v>
      </c>
      <c r="AC28" s="149">
        <f t="shared" ref="AC28:AE28" si="34">SUM(AC15:AC27)</f>
        <v>151.07</v>
      </c>
      <c r="AD28" s="149">
        <f t="shared" si="34"/>
        <v>16</v>
      </c>
      <c r="AE28" s="180">
        <f t="shared" si="34"/>
        <v>4032.1000000000004</v>
      </c>
      <c r="AF28" s="174">
        <f>SUM(AF15:AF27)</f>
        <v>67975.179999999993</v>
      </c>
      <c r="AG28" s="146">
        <f>SUM(AG15:AG27)</f>
        <v>2719</v>
      </c>
      <c r="AH28" s="146">
        <f>SUM(AH15:AH27)</f>
        <v>26</v>
      </c>
      <c r="AI28" s="222">
        <f>SUM(AI15:AI27)</f>
        <v>65230.18</v>
      </c>
      <c r="AJ28" s="201">
        <f>SUM(AJ5:AJ27)</f>
        <v>19891.21</v>
      </c>
      <c r="AK28" s="174">
        <f t="shared" ref="AK28:AM28" si="35">SUM(AK5:AK27)</f>
        <v>795.64</v>
      </c>
      <c r="AL28" s="174">
        <f t="shared" si="35"/>
        <v>18</v>
      </c>
      <c r="AM28" s="174">
        <f t="shared" si="35"/>
        <v>19077.57</v>
      </c>
      <c r="AN28" s="201">
        <f>SUM(AN15:AN27)</f>
        <v>5894.59</v>
      </c>
      <c r="AO28" s="150">
        <f>SUM(AO15:AO27)</f>
        <v>235.79</v>
      </c>
      <c r="AP28" s="150">
        <f>SUM(AP15:AP27)</f>
        <v>24</v>
      </c>
      <c r="AQ28" s="191">
        <f>SUM(AQ15:AQ27)</f>
        <v>5634.8</v>
      </c>
      <c r="AR28" s="229">
        <f>SUM(AR5:AR27)</f>
        <v>803634.42</v>
      </c>
      <c r="AS28" s="229">
        <f t="shared" ref="AS28:AU28" si="36">SUM(AS5:AS27)</f>
        <v>32145.379999999997</v>
      </c>
      <c r="AT28" s="229">
        <f t="shared" si="36"/>
        <v>44</v>
      </c>
      <c r="AU28" s="230">
        <f t="shared" si="36"/>
        <v>771445.04000000015</v>
      </c>
      <c r="AV28" s="229">
        <f>SUM(AV5:AV27)</f>
        <v>3899.34</v>
      </c>
      <c r="AW28" s="229">
        <f t="shared" ref="AW28:AY28" si="37">SUM(AW5:AW27)</f>
        <v>155.98999999999998</v>
      </c>
      <c r="AX28" s="229">
        <f t="shared" si="37"/>
        <v>42</v>
      </c>
      <c r="AY28" s="230">
        <f t="shared" si="37"/>
        <v>3701.35</v>
      </c>
    </row>
    <row r="29" spans="1:51" hidden="1" x14ac:dyDescent="0.25">
      <c r="A29" s="14"/>
      <c r="H29" t="s">
        <v>147</v>
      </c>
      <c r="N29" s="9"/>
      <c r="O29" s="1"/>
      <c r="P29" s="1"/>
      <c r="Q29" s="1"/>
      <c r="R29" s="1"/>
      <c r="S29" s="1"/>
      <c r="T29" s="236">
        <f>ROUND(U28-T28,2)</f>
        <v>4478.53</v>
      </c>
      <c r="U29" s="237"/>
      <c r="V29" s="1"/>
      <c r="W29" s="1"/>
      <c r="X29" s="1"/>
    </row>
    <row r="30" spans="1:51" hidden="1" x14ac:dyDescent="0.25">
      <c r="B30" s="1"/>
      <c r="C30" s="31"/>
      <c r="D30" s="15"/>
      <c r="P30" s="50">
        <f>SUM(P31:P32)</f>
        <v>1285</v>
      </c>
    </row>
    <row r="31" spans="1:51" ht="15.75" hidden="1" x14ac:dyDescent="0.25">
      <c r="C31" s="10" t="s">
        <v>148</v>
      </c>
      <c r="D31" s="16"/>
      <c r="P31" s="50">
        <f>SUM(P5:P12)</f>
        <v>871</v>
      </c>
      <c r="R31" s="239">
        <v>2019</v>
      </c>
      <c r="S31" s="239"/>
      <c r="U31" s="239">
        <v>2020</v>
      </c>
      <c r="V31" s="239"/>
      <c r="W31" s="239"/>
      <c r="Z31" s="98" t="s">
        <v>149</v>
      </c>
    </row>
    <row r="32" spans="1:51" ht="15" hidden="1" customHeight="1" x14ac:dyDescent="0.25">
      <c r="C32" s="10" t="s">
        <v>150</v>
      </c>
      <c r="D32" s="16"/>
      <c r="N32" s="32"/>
      <c r="P32" s="50">
        <f>SUM(P15:P27)</f>
        <v>414</v>
      </c>
      <c r="R32" s="7" t="s">
        <v>152</v>
      </c>
      <c r="S32" s="8">
        <v>311213.14</v>
      </c>
      <c r="T32" s="7"/>
      <c r="U32" s="7"/>
      <c r="Z32" s="8">
        <f>836901.5+36+34872.38</f>
        <v>871809.88</v>
      </c>
    </row>
    <row r="33" spans="3:39" ht="15" hidden="1" customHeight="1" x14ac:dyDescent="0.25">
      <c r="C33" s="11" t="s">
        <v>153</v>
      </c>
      <c r="D33" s="17"/>
      <c r="F33" s="8"/>
      <c r="N33" s="32"/>
      <c r="R33" s="7" t="s">
        <v>154</v>
      </c>
      <c r="S33" s="84">
        <v>578060.61</v>
      </c>
      <c r="T33" s="85" t="s">
        <v>155</v>
      </c>
      <c r="U33" s="7" t="s">
        <v>156</v>
      </c>
      <c r="V33" s="8">
        <v>582539.14</v>
      </c>
    </row>
    <row r="34" spans="3:39" hidden="1" x14ac:dyDescent="0.25">
      <c r="I34" s="107" t="s">
        <v>151</v>
      </c>
      <c r="N34" s="32"/>
      <c r="R34" s="7" t="s">
        <v>157</v>
      </c>
      <c r="S34" s="8">
        <f>SUM(S32:S33)</f>
        <v>889273.75</v>
      </c>
      <c r="T34" s="238" t="s">
        <v>158</v>
      </c>
      <c r="U34" s="238"/>
      <c r="V34" s="86">
        <f>V33-S33</f>
        <v>4478.5300000000279</v>
      </c>
      <c r="W34" s="87" t="s">
        <v>159</v>
      </c>
      <c r="AM34" s="32"/>
    </row>
    <row r="35" spans="3:39" hidden="1" x14ac:dyDescent="0.25">
      <c r="I35" s="107" t="s">
        <v>160</v>
      </c>
      <c r="N35" s="32"/>
      <c r="R35" s="7" t="s">
        <v>161</v>
      </c>
      <c r="S35" s="84">
        <v>293749.27</v>
      </c>
      <c r="T35" s="7"/>
      <c r="U35" s="7" t="s">
        <v>162</v>
      </c>
      <c r="V35" s="88">
        <f>S35-V34</f>
        <v>289270.74</v>
      </c>
      <c r="AF35" s="46"/>
      <c r="AG35" s="46"/>
      <c r="AH35" s="46"/>
    </row>
    <row r="36" spans="3:39" hidden="1" x14ac:dyDescent="0.25">
      <c r="N36" s="32"/>
      <c r="R36" s="7" t="s">
        <v>163</v>
      </c>
      <c r="S36" s="8">
        <f>S33+S35</f>
        <v>871809.88</v>
      </c>
      <c r="T36" s="7"/>
      <c r="U36" s="7" t="s">
        <v>164</v>
      </c>
      <c r="V36" s="9">
        <f>V33+V35</f>
        <v>871809.88</v>
      </c>
    </row>
    <row r="37" spans="3:39" hidden="1" x14ac:dyDescent="0.25">
      <c r="G37" s="108"/>
    </row>
    <row r="38" spans="3:39" hidden="1" x14ac:dyDescent="0.25"/>
    <row r="39" spans="3:39" hidden="1" x14ac:dyDescent="0.25">
      <c r="R39" s="46" t="s">
        <v>165</v>
      </c>
    </row>
    <row r="40" spans="3:39" hidden="1" x14ac:dyDescent="0.25">
      <c r="R40" s="51" t="s">
        <v>166</v>
      </c>
    </row>
    <row r="41" spans="3:39" hidden="1" x14ac:dyDescent="0.25"/>
    <row r="42" spans="3:39" hidden="1" x14ac:dyDescent="0.25"/>
    <row r="43" spans="3:39" hidden="1" x14ac:dyDescent="0.25"/>
    <row r="44" spans="3:39" hidden="1" x14ac:dyDescent="0.25"/>
    <row r="46" spans="3:39" x14ac:dyDescent="0.25">
      <c r="G46" s="107" t="s">
        <v>151</v>
      </c>
    </row>
    <row r="47" spans="3:39" x14ac:dyDescent="0.25">
      <c r="G47" s="107" t="s">
        <v>196</v>
      </c>
    </row>
  </sheetData>
  <sheetProtection password="FBFF" sheet="1" objects="1" scenarios="1"/>
  <mergeCells count="6">
    <mergeCell ref="T29:U29"/>
    <mergeCell ref="T34:U34"/>
    <mergeCell ref="R31:S31"/>
    <mergeCell ref="U31:W31"/>
    <mergeCell ref="A2:M2"/>
    <mergeCell ref="A1:M1"/>
  </mergeCells>
  <hyperlinks>
    <hyperlink ref="H6" r:id="rId1"/>
    <hyperlink ref="H15" r:id="rId2"/>
    <hyperlink ref="H24" r:id="rId3"/>
    <hyperlink ref="H13" r:id="rId4"/>
    <hyperlink ref="H19" r:id="rId5"/>
    <hyperlink ref="H17" r:id="rId6"/>
    <hyperlink ref="H22" r:id="rId7"/>
    <hyperlink ref="H23" r:id="rId8"/>
    <hyperlink ref="H12" r:id="rId9"/>
  </hyperlink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I° e II° Grado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Nicoletta Contin</dc:creator>
  <cp:lastModifiedBy>Administrator</cp:lastModifiedBy>
  <cp:revision/>
  <cp:lastPrinted>2021-04-27T14:08:36Z</cp:lastPrinted>
  <dcterms:created xsi:type="dcterms:W3CDTF">2015-10-09T13:10:31Z</dcterms:created>
  <dcterms:modified xsi:type="dcterms:W3CDTF">2021-04-27T14:12:21Z</dcterms:modified>
</cp:coreProperties>
</file>