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5351\Documents\Paritarie\A_2021 2020_21\Trasparenza\"/>
    </mc:Choice>
  </mc:AlternateContent>
  <xr:revisionPtr revIDLastSave="0" documentId="13_ncr:1_{08C7BACA-E6A9-4C5B-9AB5-C4B2E59DA1F6}" xr6:coauthVersionLast="46" xr6:coauthVersionMax="46" xr10:uidLastSave="{00000000-0000-0000-0000-000000000000}"/>
  <workbookProtection workbookAlgorithmName="SHA-512" workbookHashValue="cPsM0GgepjtbB1IX0Q/Ps9xQt0RQY9aXBicT8cbfa1nJshcm95SXbMKA+lQUe0sA7JP1wQaV8VNl+UqQuOWTLw==" workbookSaltValue="zEsTr3ozggW4xSK1KrErfA==" workbookSpinCount="100000" lockStructure="1"/>
  <bookViews>
    <workbookView xWindow="-120" yWindow="-120" windowWidth="20730" windowHeight="11160" xr2:uid="{00000000-000D-0000-FFFF-FFFF00000000}"/>
  </bookViews>
  <sheets>
    <sheet name="I° e II° Grad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4" l="1"/>
  <c r="J28" i="4"/>
  <c r="M28" i="4"/>
  <c r="O28" i="4"/>
  <c r="U28" i="4"/>
  <c r="J29" i="4"/>
  <c r="Q29" i="4"/>
  <c r="J31" i="4"/>
  <c r="J30" i="4" s="1"/>
  <c r="J32" i="4"/>
  <c r="U32" i="4"/>
  <c r="R7" i="4"/>
  <c r="R8" i="4"/>
  <c r="R9" i="4"/>
  <c r="R10" i="4"/>
  <c r="R6" i="4"/>
  <c r="R12" i="4" l="1"/>
  <c r="P39" i="4" l="1"/>
  <c r="R26" i="4" l="1"/>
  <c r="K17" i="4"/>
  <c r="L17" i="4" s="1"/>
  <c r="J34" i="4"/>
  <c r="N17" i="4" l="1"/>
  <c r="P17" i="4" s="1"/>
  <c r="R11" i="4"/>
  <c r="R13" i="4"/>
  <c r="R14" i="4"/>
  <c r="R16" i="4"/>
  <c r="R17" i="4"/>
  <c r="R20" i="4"/>
  <c r="R22" i="4"/>
  <c r="R23" i="4"/>
  <c r="R19" i="4"/>
  <c r="R24" i="4"/>
  <c r="R21" i="4"/>
  <c r="R25" i="4"/>
  <c r="K27" i="4"/>
  <c r="L27" i="4" s="1"/>
  <c r="N27" i="4" s="1"/>
  <c r="P27" i="4" s="1"/>
  <c r="K26" i="4"/>
  <c r="L26" i="4" s="1"/>
  <c r="N26" i="4" s="1"/>
  <c r="P26" i="4" s="1"/>
  <c r="S26" i="4" s="1"/>
  <c r="K18" i="4"/>
  <c r="L18" i="4" s="1"/>
  <c r="N18" i="4" s="1"/>
  <c r="K25" i="4"/>
  <c r="L25" i="4" s="1"/>
  <c r="N25" i="4" s="1"/>
  <c r="K21" i="4"/>
  <c r="L21" i="4" s="1"/>
  <c r="N21" i="4" s="1"/>
  <c r="K24" i="4"/>
  <c r="L24" i="4" s="1"/>
  <c r="N24" i="4" s="1"/>
  <c r="K19" i="4"/>
  <c r="L19" i="4" s="1"/>
  <c r="N19" i="4" s="1"/>
  <c r="K23" i="4"/>
  <c r="L23" i="4" s="1"/>
  <c r="N23" i="4" s="1"/>
  <c r="K22" i="4"/>
  <c r="L22" i="4" s="1"/>
  <c r="N22" i="4" s="1"/>
  <c r="K20" i="4"/>
  <c r="L20" i="4" s="1"/>
  <c r="N20" i="4" s="1"/>
  <c r="K16" i="4"/>
  <c r="L16" i="4" s="1"/>
  <c r="N16" i="4" s="1"/>
  <c r="P16" i="4" s="1"/>
  <c r="K7" i="4"/>
  <c r="L7" i="4" s="1"/>
  <c r="N7" i="4" s="1"/>
  <c r="P7" i="4" s="1"/>
  <c r="K8" i="4"/>
  <c r="L8" i="4" s="1"/>
  <c r="N8" i="4" s="1"/>
  <c r="P8" i="4" s="1"/>
  <c r="K9" i="4"/>
  <c r="L9" i="4" s="1"/>
  <c r="N9" i="4" s="1"/>
  <c r="P9" i="4" s="1"/>
  <c r="K10" i="4"/>
  <c r="L10" i="4" s="1"/>
  <c r="N10" i="4" s="1"/>
  <c r="P10" i="4" s="1"/>
  <c r="K11" i="4"/>
  <c r="L11" i="4" s="1"/>
  <c r="N11" i="4" s="1"/>
  <c r="P11" i="4" s="1"/>
  <c r="K12" i="4"/>
  <c r="L12" i="4" s="1"/>
  <c r="N12" i="4" s="1"/>
  <c r="P12" i="4" s="1"/>
  <c r="K13" i="4"/>
  <c r="L13" i="4" s="1"/>
  <c r="N13" i="4" s="1"/>
  <c r="P13" i="4" s="1"/>
  <c r="K6" i="4"/>
  <c r="L6" i="4" l="1"/>
  <c r="K28" i="4"/>
  <c r="R28" i="4"/>
  <c r="T26" i="4"/>
  <c r="V26" i="4" s="1"/>
  <c r="S17" i="4"/>
  <c r="S16" i="4"/>
  <c r="P19" i="4"/>
  <c r="P18" i="4"/>
  <c r="S18" i="4" s="1"/>
  <c r="P20" i="4"/>
  <c r="S20" i="4" s="1"/>
  <c r="T20" i="4" s="1"/>
  <c r="V20" i="4" s="1"/>
  <c r="P23" i="4"/>
  <c r="S23" i="4" s="1"/>
  <c r="P24" i="4"/>
  <c r="S24" i="4" s="1"/>
  <c r="T24" i="4" s="1"/>
  <c r="V24" i="4" s="1"/>
  <c r="P25" i="4"/>
  <c r="S25" i="4" s="1"/>
  <c r="P22" i="4"/>
  <c r="S22" i="4" s="1"/>
  <c r="P21" i="4"/>
  <c r="S21" i="4" s="1"/>
  <c r="S13" i="4"/>
  <c r="T13" i="4" s="1"/>
  <c r="V13" i="4" s="1"/>
  <c r="S9" i="4"/>
  <c r="T9" i="4" s="1"/>
  <c r="V9" i="4" s="1"/>
  <c r="S8" i="4"/>
  <c r="S11" i="4"/>
  <c r="S7" i="4"/>
  <c r="S27" i="4"/>
  <c r="S12" i="4"/>
  <c r="S10" i="4"/>
  <c r="N6" i="4" l="1"/>
  <c r="L28" i="4"/>
  <c r="T16" i="4"/>
  <c r="V16" i="4" s="1"/>
  <c r="T17" i="4"/>
  <c r="V17" i="4" s="1"/>
  <c r="S19" i="4"/>
  <c r="T19" i="4" s="1"/>
  <c r="V19" i="4" s="1"/>
  <c r="V12" i="4"/>
  <c r="V25" i="4"/>
  <c r="T11" i="4"/>
  <c r="V11" i="4" s="1"/>
  <c r="T21" i="4"/>
  <c r="V21" i="4" s="1"/>
  <c r="T18" i="4"/>
  <c r="V18" i="4" s="1"/>
  <c r="T10" i="4"/>
  <c r="V10" i="4" s="1"/>
  <c r="T22" i="4"/>
  <c r="V22" i="4" s="1"/>
  <c r="T27" i="4"/>
  <c r="V27" i="4" s="1"/>
  <c r="T7" i="4"/>
  <c r="V7" i="4" s="1"/>
  <c r="T23" i="4"/>
  <c r="V23" i="4" s="1"/>
  <c r="T8" i="4"/>
  <c r="V8" i="4" s="1"/>
  <c r="P6" i="4" l="1"/>
  <c r="N28" i="4"/>
  <c r="P28" i="4" l="1"/>
  <c r="S6" i="4"/>
  <c r="S28" i="4" l="1"/>
  <c r="T6" i="4"/>
  <c r="V6" i="4" l="1"/>
  <c r="V28" i="4" s="1"/>
  <c r="T28" i="4"/>
</calcChain>
</file>

<file path=xl/sharedStrings.xml><?xml version="1.0" encoding="utf-8"?>
<sst xmlns="http://schemas.openxmlformats.org/spreadsheetml/2006/main" count="179" uniqueCount="132">
  <si>
    <t>Codici Fiscali</t>
  </si>
  <si>
    <t>CM Scuola Secondaria</t>
  </si>
  <si>
    <t>Scuola Secondaria</t>
  </si>
  <si>
    <t>CM Istituto</t>
  </si>
  <si>
    <t>Istituto</t>
  </si>
  <si>
    <t>Gestore</t>
  </si>
  <si>
    <t>Bollo</t>
  </si>
  <si>
    <t>Parametro scuola corsi completi                        e &gt; 7 alunni</t>
  </si>
  <si>
    <t>Parametro Alunni</t>
  </si>
  <si>
    <t>Ires</t>
  </si>
  <si>
    <t>Parametro per acconto 2020/21</t>
  </si>
  <si>
    <t>Acconto 2020/21</t>
  </si>
  <si>
    <t>1°grado triennio        2°grado biennio</t>
  </si>
  <si>
    <t>02641010588</t>
  </si>
  <si>
    <t>Cadoneghe</t>
  </si>
  <si>
    <t>PD1M001003</t>
  </si>
  <si>
    <t>PD1C055008</t>
  </si>
  <si>
    <t>Istituto Comprensivo Sacro Cuore</t>
  </si>
  <si>
    <t>Suore Riparatrici del Sacro Cuore</t>
  </si>
  <si>
    <t>91003100285</t>
  </si>
  <si>
    <t>Monselice</t>
  </si>
  <si>
    <t>PD1M00500A</t>
  </si>
  <si>
    <t>Istituto Scolastico Paritario Sabinianum</t>
  </si>
  <si>
    <t>Parrocchia Duomo San Giuseppe Operaio</t>
  </si>
  <si>
    <t>00671440287</t>
  </si>
  <si>
    <t>Padova</t>
  </si>
  <si>
    <t>PD1M006006</t>
  </si>
  <si>
    <t>Secondaria 1° grado (Vescovile Barbarigo)</t>
  </si>
  <si>
    <t>PD1V006006</t>
  </si>
  <si>
    <t>Istituto San Gregorio Barbarigo</t>
  </si>
  <si>
    <t>Collegio Vescovile Barbarigo - Diocesi di Padova</t>
  </si>
  <si>
    <t>02648090583</t>
  </si>
  <si>
    <t>PD1M007002</t>
  </si>
  <si>
    <t>Secondaria 1° grado (Rogazionisti)</t>
  </si>
  <si>
    <t>PD1V035006</t>
  </si>
  <si>
    <t>80007570288</t>
  </si>
  <si>
    <t>PD1M00800T</t>
  </si>
  <si>
    <t>Secondaria 1°grado (Don Bosco)</t>
  </si>
  <si>
    <t>PD1V185001</t>
  </si>
  <si>
    <t>Istituto Omnicomprensivo Don Bosco</t>
  </si>
  <si>
    <t>Istituto Femminile Don Bosco delle FMA</t>
  </si>
  <si>
    <t>00723380283</t>
  </si>
  <si>
    <t>PD1M00900N</t>
  </si>
  <si>
    <t>Secondaria 1° grado (Teresianum)</t>
  </si>
  <si>
    <t>PD1C22400A</t>
  </si>
  <si>
    <t>Istituto Comprensivo Teresianum</t>
  </si>
  <si>
    <t>Compagnia Santa Teresa del Gesù</t>
  </si>
  <si>
    <t>02633020272</t>
  </si>
  <si>
    <t>PD1M01000T</t>
  </si>
  <si>
    <t>PD1V77500P</t>
  </si>
  <si>
    <t>Istituto Omnicomprensivo Romano Bruni</t>
  </si>
  <si>
    <t>Istituto Romano Bruni Cooperativa Sociale Onlus</t>
  </si>
  <si>
    <t>00668130289</t>
  </si>
  <si>
    <t>PD1M01100N</t>
  </si>
  <si>
    <t>Secondaria  1° grado (Collegio Dimesse)</t>
  </si>
  <si>
    <t>PD1C10600X</t>
  </si>
  <si>
    <t>Istituto Comprensivo Collegio Dimesse</t>
  </si>
  <si>
    <t>Casa Secolare delle Dimesse</t>
  </si>
  <si>
    <t>04662580283</t>
  </si>
  <si>
    <t>PD1M015007</t>
  </si>
  <si>
    <t>Secondaria 1°grado Internazionale Italo Cinese</t>
  </si>
  <si>
    <t>PD1C015007</t>
  </si>
  <si>
    <t>SIIC - Scuola Internazionale Italo Cinese</t>
  </si>
  <si>
    <t>Sviluppo ed Istruzione della Cultura italo-cinese srl</t>
  </si>
  <si>
    <t>Noventa Padovana</t>
  </si>
  <si>
    <t>PDRHMH500P</t>
  </si>
  <si>
    <t>Istituto Superiore Enogastronomia Dieffe</t>
  </si>
  <si>
    <t>PDPC01500T</t>
  </si>
  <si>
    <t xml:space="preserve">Liceo classico (Barbarigo) </t>
  </si>
  <si>
    <t>PDPL04500G</t>
  </si>
  <si>
    <t>Liceo  linguistico (Don Bosco)</t>
  </si>
  <si>
    <t>PDPM00500B</t>
  </si>
  <si>
    <t>Liceo Maria Ausiliatrice</t>
  </si>
  <si>
    <t>03771180282</t>
  </si>
  <si>
    <t>PDPS00500A</t>
  </si>
  <si>
    <t>Istituto Gymnasium Patavinum Sport</t>
  </si>
  <si>
    <t>Impresa sociale CAMPUS srl</t>
  </si>
  <si>
    <t>PDPS02500G</t>
  </si>
  <si>
    <t>PDPS035006</t>
  </si>
  <si>
    <t>Liceo scientifico (Rogazionisti)</t>
  </si>
  <si>
    <t>PDPS065002</t>
  </si>
  <si>
    <t>Liceo scientifico (Don Bosco)</t>
  </si>
  <si>
    <t>PDPS77500P</t>
  </si>
  <si>
    <t>PDTD01500R</t>
  </si>
  <si>
    <t>05227090288</t>
  </si>
  <si>
    <t>PDPL02500A</t>
  </si>
  <si>
    <t>Liceo linguistico ordinamentale D. Alighieri</t>
  </si>
  <si>
    <t>Liceo Linguistico Dante Alighieri</t>
  </si>
  <si>
    <t>IDA S.r.l. (Istituto Dante Alighieri SRL)</t>
  </si>
  <si>
    <t>00809050289</t>
  </si>
  <si>
    <t>PDTF015003</t>
  </si>
  <si>
    <t>Istituto Tecnico Industriale (Ferraris)</t>
  </si>
  <si>
    <t>PDTF02500N</t>
  </si>
  <si>
    <t>Istituto Galileo Ferraris</t>
  </si>
  <si>
    <t>Istituto Galileo Ferraris S.R.L. Impresa Sociale</t>
  </si>
  <si>
    <t>Prova</t>
  </si>
  <si>
    <t>A) acconto 2019/20</t>
  </si>
  <si>
    <t>B) saldo 2019/20</t>
  </si>
  <si>
    <t>realtà</t>
  </si>
  <si>
    <t>D) saldo 2019/20</t>
  </si>
  <si>
    <t>Istituto Superiore per il made in Italy - ISMI</t>
  </si>
  <si>
    <t>Fondazione San Nicolò</t>
  </si>
  <si>
    <t>92292350284</t>
  </si>
  <si>
    <t>Istituto Tecnico Economico (Barbarigo)</t>
  </si>
  <si>
    <t>Liceo scientifico (Barbarigo)</t>
  </si>
  <si>
    <t>Parametro Alunni  &gt; di 7                                              NO commerciale</t>
  </si>
  <si>
    <t>Istituto Antoniano Rogazionisti</t>
  </si>
  <si>
    <t>Congregazione dei Rogazionisti del Cuore di Gesù</t>
  </si>
  <si>
    <t>Acconto 2020/21 erogato nel 2020</t>
  </si>
  <si>
    <t>2° grado</t>
  </si>
  <si>
    <t>1° grado</t>
  </si>
  <si>
    <t>Saldo e Recupero A.S. 2019/20</t>
  </si>
  <si>
    <t>Ordinario A.S. 2020/21</t>
  </si>
  <si>
    <t>Assegnazione totale</t>
  </si>
  <si>
    <t xml:space="preserve">Saldo 2020/21 </t>
  </si>
  <si>
    <t>Erogazione</t>
  </si>
  <si>
    <t>Saldo</t>
  </si>
  <si>
    <t>Disponibilità acconto</t>
  </si>
  <si>
    <t>Ordinario 2021</t>
  </si>
  <si>
    <t>Secondaria 1° grado Vincenza Poloni</t>
  </si>
  <si>
    <t>Secondaria 1° grado Sacro Cuore</t>
  </si>
  <si>
    <t>Secondaria 1° grado Bettini</t>
  </si>
  <si>
    <t>Comune del Servizio</t>
  </si>
  <si>
    <t>Liceo scienze umane Maria Ausiliatrice</t>
  </si>
  <si>
    <t>Liceo scientifico ordinamentale quadriennale</t>
  </si>
  <si>
    <t xml:space="preserve">Liceo Scientifico Sportivo </t>
  </si>
  <si>
    <t>Totale Lordo 2021</t>
  </si>
  <si>
    <t>M.I. - U.S.R. per il Veneto - Ufficio V Ufficio Ambito Territoriale sede di Padova</t>
  </si>
  <si>
    <t>Contributo A.S. 2020/21 alle Scuole paritarie di istruzione secondaria di 1° grado - A.F. 2021 Capitolo 1477 PG 1</t>
  </si>
  <si>
    <t>Decreto Dipartimentale M.I. 397/2021 - Decreto Direttoriale USR Veneto 957/2021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</si>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</sst>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7"/>
      <color theme="0" tint="-0.499984740745262"/>
      <name val="Batang"/>
      <family val="1"/>
    </font>
    <font>
      <b/>
      <sz val="9"/>
      <color rgb="FFFF0000"/>
      <name val="Calibri"/>
      <family val="2"/>
      <scheme val="minor"/>
    </font>
    <font>
      <b/>
      <sz val="8"/>
      <color rgb="FFFF0000"/>
      <name val="Cambria"/>
      <family val="1"/>
      <scheme val="major"/>
    </font>
    <font>
      <sz val="9"/>
      <color theme="0" tint="-0.499984740745262"/>
      <name val="Calibri"/>
      <family val="2"/>
      <scheme val="minor"/>
    </font>
    <font>
      <b/>
      <sz val="11"/>
      <color theme="1"/>
      <name val="Algerian"/>
      <family val="5"/>
    </font>
    <font>
      <sz val="11"/>
      <color theme="1"/>
      <name val="Algerian"/>
      <family val="5"/>
    </font>
    <font>
      <sz val="9"/>
      <color rgb="FF000000"/>
      <name val="Verdana"/>
      <family val="2"/>
    </font>
    <font>
      <sz val="11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0" tint="-0.499984740745262"/>
      <name val="Cambria"/>
      <family val="1"/>
      <scheme val="major"/>
    </font>
    <font>
      <sz val="9"/>
      <color theme="1"/>
      <name val="Cambria"/>
      <family val="1"/>
      <scheme val="maj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F8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</cellStyleXfs>
  <cellXfs count="100">
    <xf numFmtId="0" fontId="0" fillId="0" borderId="0" xfId="0"/>
    <xf numFmtId="0" fontId="4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Fill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0" fontId="2" fillId="0" borderId="1" xfId="0" quotePrefix="1" applyFont="1" applyBorder="1"/>
    <xf numFmtId="0" fontId="2" fillId="2" borderId="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0" fillId="0" borderId="0" xfId="0" applyBorder="1"/>
    <xf numFmtId="0" fontId="5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43" fontId="2" fillId="4" borderId="7" xfId="0" applyNumberFormat="1" applyFont="1" applyFill="1" applyBorder="1"/>
    <xf numFmtId="43" fontId="2" fillId="4" borderId="5" xfId="0" applyNumberFormat="1" applyFont="1" applyFill="1" applyBorder="1"/>
    <xf numFmtId="0" fontId="0" fillId="4" borderId="6" xfId="0" applyFill="1" applyBorder="1"/>
    <xf numFmtId="0" fontId="12" fillId="0" borderId="0" xfId="0" applyFont="1" applyAlignment="1">
      <alignment horizontal="center"/>
    </xf>
    <xf numFmtId="0" fontId="2" fillId="0" borderId="0" xfId="0" quotePrefix="1" applyFont="1"/>
    <xf numFmtId="0" fontId="16" fillId="3" borderId="6" xfId="0" applyFont="1" applyFill="1" applyBorder="1" applyAlignment="1">
      <alignment horizontal="center"/>
    </xf>
    <xf numFmtId="0" fontId="4" fillId="0" borderId="1" xfId="0" applyFont="1" applyFill="1" applyBorder="1"/>
    <xf numFmtId="0" fontId="9" fillId="2" borderId="2" xfId="0" applyFont="1" applyFill="1" applyBorder="1"/>
    <xf numFmtId="0" fontId="9" fillId="0" borderId="1" xfId="0" applyFont="1" applyBorder="1"/>
    <xf numFmtId="0" fontId="4" fillId="2" borderId="0" xfId="0" applyFont="1" applyFill="1"/>
    <xf numFmtId="43" fontId="2" fillId="2" borderId="3" xfId="0" applyNumberFormat="1" applyFont="1" applyFill="1" applyBorder="1"/>
    <xf numFmtId="0" fontId="17" fillId="0" borderId="0" xfId="0" applyFont="1"/>
    <xf numFmtId="0" fontId="7" fillId="0" borderId="2" xfId="0" applyFont="1" applyBorder="1" applyAlignment="1">
      <alignment vertical="center" wrapText="1"/>
    </xf>
    <xf numFmtId="43" fontId="2" fillId="0" borderId="7" xfId="0" applyNumberFormat="1" applyFont="1" applyFill="1" applyBorder="1"/>
    <xf numFmtId="4" fontId="5" fillId="0" borderId="1" xfId="0" applyNumberFormat="1" applyFont="1" applyFill="1" applyBorder="1"/>
    <xf numFmtId="43" fontId="5" fillId="0" borderId="1" xfId="1" applyFont="1" applyFill="1" applyBorder="1"/>
    <xf numFmtId="43" fontId="5" fillId="0" borderId="1" xfId="1" applyNumberFormat="1" applyFont="1" applyFill="1" applyBorder="1"/>
    <xf numFmtId="43" fontId="5" fillId="0" borderId="1" xfId="0" applyNumberFormat="1" applyFont="1" applyFill="1" applyBorder="1"/>
    <xf numFmtId="43" fontId="5" fillId="0" borderId="2" xfId="1" applyFont="1" applyFill="1" applyBorder="1"/>
    <xf numFmtId="43" fontId="5" fillId="0" borderId="2" xfId="1" applyNumberFormat="1" applyFont="1" applyFill="1" applyBorder="1"/>
    <xf numFmtId="165" fontId="5" fillId="0" borderId="1" xfId="1" applyNumberFormat="1" applyFont="1" applyFill="1" applyBorder="1"/>
    <xf numFmtId="4" fontId="20" fillId="0" borderId="1" xfId="0" applyNumberFormat="1" applyFont="1" applyFill="1" applyBorder="1"/>
    <xf numFmtId="164" fontId="20" fillId="0" borderId="1" xfId="1" applyNumberFormat="1" applyFont="1" applyFill="1" applyBorder="1"/>
    <xf numFmtId="43" fontId="20" fillId="0" borderId="1" xfId="1" applyFont="1" applyFill="1" applyBorder="1"/>
    <xf numFmtId="43" fontId="5" fillId="5" borderId="1" xfId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43" fontId="2" fillId="5" borderId="7" xfId="0" applyNumberFormat="1" applyFont="1" applyFill="1" applyBorder="1"/>
    <xf numFmtId="43" fontId="10" fillId="2" borderId="8" xfId="1" applyFont="1" applyFill="1" applyBorder="1" applyAlignment="1">
      <alignment horizontal="center" vertical="center"/>
    </xf>
    <xf numFmtId="43" fontId="10" fillId="2" borderId="2" xfId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vertical="center"/>
    </xf>
    <xf numFmtId="43" fontId="14" fillId="2" borderId="2" xfId="0" applyNumberFormat="1" applyFont="1" applyFill="1" applyBorder="1"/>
    <xf numFmtId="0" fontId="18" fillId="2" borderId="2" xfId="0" applyFont="1" applyFill="1" applyBorder="1"/>
    <xf numFmtId="43" fontId="19" fillId="0" borderId="1" xfId="1" applyFont="1" applyFill="1" applyBorder="1"/>
    <xf numFmtId="43" fontId="2" fillId="0" borderId="0" xfId="1" applyFont="1" applyBorder="1"/>
    <xf numFmtId="43" fontId="12" fillId="0" borderId="2" xfId="1" applyFont="1" applyFill="1" applyBorder="1"/>
    <xf numFmtId="0" fontId="2" fillId="0" borderId="0" xfId="0" applyFont="1" applyBorder="1"/>
    <xf numFmtId="43" fontId="6" fillId="0" borderId="0" xfId="1" applyFont="1" applyBorder="1"/>
    <xf numFmtId="43" fontId="2" fillId="0" borderId="0" xfId="0" applyNumberFormat="1" applyFont="1" applyBorder="1"/>
    <xf numFmtId="43" fontId="14" fillId="0" borderId="1" xfId="1" applyFont="1" applyFill="1" applyBorder="1"/>
    <xf numFmtId="43" fontId="14" fillId="0" borderId="2" xfId="1" applyFont="1" applyFill="1" applyBorder="1"/>
    <xf numFmtId="4" fontId="14" fillId="0" borderId="1" xfId="0" applyNumberFormat="1" applyFont="1" applyFill="1" applyBorder="1"/>
    <xf numFmtId="4" fontId="22" fillId="0" borderId="1" xfId="0" applyNumberFormat="1" applyFont="1" applyFill="1" applyBorder="1"/>
    <xf numFmtId="4" fontId="22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/>
    <xf numFmtId="4" fontId="20" fillId="0" borderId="2" xfId="0" applyNumberFormat="1" applyFont="1" applyFill="1" applyBorder="1"/>
    <xf numFmtId="43" fontId="20" fillId="0" borderId="1" xfId="0" applyNumberFormat="1" applyFont="1" applyFill="1" applyBorder="1"/>
    <xf numFmtId="0" fontId="5" fillId="0" borderId="2" xfId="0" applyFont="1" applyFill="1" applyBorder="1"/>
    <xf numFmtId="43" fontId="5" fillId="6" borderId="2" xfId="1" applyFont="1" applyFill="1" applyBorder="1"/>
    <xf numFmtId="43" fontId="5" fillId="6" borderId="1" xfId="1" applyFont="1" applyFill="1" applyBorder="1"/>
    <xf numFmtId="0" fontId="23" fillId="0" borderId="9" xfId="0" applyFont="1" applyBorder="1"/>
    <xf numFmtId="43" fontId="23" fillId="0" borderId="10" xfId="1" applyFont="1" applyBorder="1"/>
    <xf numFmtId="43" fontId="23" fillId="0" borderId="11" xfId="1" applyFont="1" applyBorder="1"/>
    <xf numFmtId="0" fontId="23" fillId="0" borderId="12" xfId="0" applyFont="1" applyBorder="1"/>
    <xf numFmtId="43" fontId="23" fillId="0" borderId="13" xfId="1" applyFont="1" applyBorder="1"/>
    <xf numFmtId="0" fontId="23" fillId="0" borderId="14" xfId="0" applyFont="1" applyBorder="1"/>
    <xf numFmtId="0" fontId="0" fillId="0" borderId="15" xfId="0" applyBorder="1"/>
    <xf numFmtId="43" fontId="23" fillId="0" borderId="16" xfId="1" applyFont="1" applyBorder="1"/>
    <xf numFmtId="43" fontId="19" fillId="0" borderId="1" xfId="1" applyNumberFormat="1" applyFont="1" applyFill="1" applyBorder="1"/>
    <xf numFmtId="43" fontId="12" fillId="0" borderId="1" xfId="0" applyNumberFormat="1" applyFont="1" applyFill="1" applyBorder="1"/>
    <xf numFmtId="0" fontId="2" fillId="0" borderId="2" xfId="0" quotePrefix="1" applyFont="1" applyBorder="1"/>
    <xf numFmtId="0" fontId="4" fillId="0" borderId="2" xfId="0" applyFont="1" applyFill="1" applyBorder="1"/>
    <xf numFmtId="4" fontId="5" fillId="0" borderId="2" xfId="0" applyNumberFormat="1" applyFont="1" applyFill="1" applyBorder="1"/>
    <xf numFmtId="43" fontId="5" fillId="0" borderId="2" xfId="0" applyNumberFormat="1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4" fillId="2" borderId="1" xfId="0" applyFont="1" applyFill="1" applyBorder="1"/>
    <xf numFmtId="43" fontId="2" fillId="2" borderId="7" xfId="0" applyNumberFormat="1" applyFont="1" applyFill="1" applyBorder="1"/>
    <xf numFmtId="43" fontId="5" fillId="2" borderId="1" xfId="1" applyFont="1" applyFill="1" applyBorder="1"/>
    <xf numFmtId="43" fontId="19" fillId="2" borderId="1" xfId="1" applyNumberFormat="1" applyFont="1" applyFill="1" applyBorder="1"/>
    <xf numFmtId="43" fontId="5" fillId="2" borderId="1" xfId="0" applyNumberFormat="1" applyFont="1" applyFill="1" applyBorder="1"/>
    <xf numFmtId="43" fontId="14" fillId="2" borderId="1" xfId="1" applyFont="1" applyFill="1" applyBorder="1"/>
    <xf numFmtId="43" fontId="5" fillId="2" borderId="1" xfId="1" applyNumberFormat="1" applyFont="1" applyFill="1" applyBorder="1"/>
    <xf numFmtId="0" fontId="5" fillId="2" borderId="1" xfId="0" applyFont="1" applyFill="1" applyBorder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Normale 2" xfId="2" xr:uid="{00000000-0005-0000-0000-000003000000}"/>
  </cellStyles>
  <dxfs count="0"/>
  <tableStyles count="0" defaultTableStyle="TableStyleMedium2" defaultPivotStyle="PivotStyleLight16"/>
  <colors>
    <mruColors>
      <color rgb="FFFF8F8F"/>
      <color rgb="FFFFFF79"/>
      <color rgb="FFFFB9B9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130342</xdr:colOff>
      <xdr:row>0</xdr:row>
      <xdr:rowOff>50130</xdr:rowOff>
    </xdr:from>
    <xdr:to>
      <xdr:col>1</xdr:col>
      <xdr:colOff>70184</xdr:colOff>
      <xdr:row>0</xdr:row>
      <xdr:rowOff>733997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C398B0A-5AE2-424D-B32C-65397712E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42" y="50130"/>
          <a:ext cx="671763" cy="683867"/>
        </a:xfrm>
        <a:prstGeom prst="rect">
          <a:avLst/>
        </a:prstGeom>
      </xdr:spPr>
    </xdr:pic>
    <xdr:clientData/>
  </xdr:twoCellAnchor>
  <xdr:twoCellAnchor>
    <xdr:from>
      <xdr:col>20</xdr:col>
      <xdr:colOff>310815</xdr:colOff>
      <xdr:row>0</xdr:row>
      <xdr:rowOff>70184</xdr:rowOff>
    </xdr:from>
    <xdr:to>
      <xdr:col>21</xdr:col>
      <xdr:colOff>481264</xdr:colOff>
      <xdr:row>0</xdr:row>
      <xdr:rowOff>753820</xdr:rowOff>
    </xdr:to>
    <xdr:pic>
      <xdr:nvPicPr>
        <xdr:cNvPr id="7" name="Immagine 4" descr="Descrizione: emblema_gr">
          <a:extLst>
            <a:ext uri="{FF2B5EF4-FFF2-40B4-BE49-F238E27FC236}">
              <a16:creationId xmlns:a16="http://schemas.microsoft.com/office/drawing/2014/main" id="{427E51DF-C112-42A1-9C01-665ABFF1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2447" y="70184"/>
          <a:ext cx="611606" cy="68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0"/>
  <sheetViews>
    <sheetView tabSelected="1" topLeftCell="D1" zoomScale="95" zoomScaleNormal="95" workbookViewId="0">
      <selection activeCell="W37" sqref="W37"/>
    </sheetView>
  </sheetViews>
  <sheetFormatPr defaultColWidth="12.85546875" defaultRowHeight="15" x14ac:dyDescent="0.25"/>
  <cols>
    <col min="1" max="1" width="11" customWidth="1"/>
    <col min="2" max="2" width="8.28515625" customWidth="1"/>
    <col min="3" max="3" width="10.85546875" customWidth="1"/>
    <col min="4" max="4" width="34.42578125" customWidth="1"/>
    <col min="5" max="5" width="11" hidden="1" customWidth="1"/>
    <col min="6" max="6" width="30" hidden="1" customWidth="1"/>
    <col min="7" max="7" width="36.28515625" customWidth="1"/>
    <col min="8" max="8" width="1.85546875" customWidth="1"/>
    <col min="9" max="9" width="10.5703125" hidden="1" customWidth="1"/>
    <col min="10" max="10" width="8" hidden="1" customWidth="1"/>
    <col min="11" max="11" width="12.85546875" hidden="1" customWidth="1"/>
    <col min="12" max="12" width="12.140625" hidden="1" customWidth="1"/>
    <col min="13" max="13" width="12" hidden="1" customWidth="1"/>
    <col min="14" max="14" width="10.85546875" hidden="1" customWidth="1"/>
    <col min="15" max="15" width="9.7109375" hidden="1" customWidth="1"/>
    <col min="16" max="16" width="10.85546875" hidden="1" customWidth="1"/>
    <col min="17" max="17" width="11.7109375" hidden="1" customWidth="1"/>
    <col min="18" max="18" width="12.85546875" hidden="1" customWidth="1"/>
    <col min="19" max="19" width="12.85546875" customWidth="1"/>
    <col min="20" max="20" width="9.85546875" customWidth="1"/>
    <col min="21" max="21" width="7.5703125" customWidth="1"/>
    <col min="22" max="22" width="10.7109375" customWidth="1"/>
  </cols>
  <sheetData>
    <row r="1" spans="1:22" ht="67.5" customHeight="1" x14ac:dyDescent="0.25">
      <c r="A1" s="93" t="s">
        <v>127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9.5" customHeight="1" x14ac:dyDescent="0.25">
      <c r="A2" s="94" t="s">
        <v>128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21.75" customHeight="1" x14ac:dyDescent="0.25">
      <c r="A3" s="95" t="s">
        <v>129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ht="38.25" customHeight="1" x14ac:dyDescent="0.25">
      <c r="A4" s="14" t="s">
        <v>0</v>
      </c>
      <c r="B4" s="62" t="s">
        <v>122</v>
      </c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/>
      <c r="I4" s="62" t="s">
        <v>7</v>
      </c>
      <c r="J4" s="62" t="s">
        <v>8</v>
      </c>
      <c r="K4" s="62" t="s">
        <v>105</v>
      </c>
      <c r="L4" s="62" t="s">
        <v>112</v>
      </c>
      <c r="M4" s="62" t="s">
        <v>108</v>
      </c>
      <c r="N4" s="62" t="s">
        <v>114</v>
      </c>
      <c r="O4" s="62" t="s">
        <v>111</v>
      </c>
      <c r="P4" s="62" t="s">
        <v>115</v>
      </c>
      <c r="Q4" s="62" t="s">
        <v>10</v>
      </c>
      <c r="R4" s="62" t="s">
        <v>11</v>
      </c>
      <c r="S4" s="62" t="s">
        <v>126</v>
      </c>
      <c r="T4" s="62" t="s">
        <v>9</v>
      </c>
      <c r="U4" s="62" t="s">
        <v>6</v>
      </c>
      <c r="V4" s="62" t="s">
        <v>118</v>
      </c>
    </row>
    <row r="5" spans="1:22" ht="25.5" hidden="1" customHeight="1" x14ac:dyDescent="0.25">
      <c r="A5" s="9"/>
      <c r="B5" s="9"/>
      <c r="C5" s="23"/>
      <c r="D5" s="9"/>
      <c r="E5" s="9"/>
      <c r="F5" s="9"/>
      <c r="G5" s="9"/>
      <c r="H5" s="18"/>
      <c r="I5" s="45">
        <v>11594.77</v>
      </c>
      <c r="J5" s="46">
        <v>556.45000000000005</v>
      </c>
      <c r="K5" s="47" t="s">
        <v>12</v>
      </c>
      <c r="L5" s="48"/>
      <c r="M5" s="49"/>
      <c r="N5" s="50"/>
      <c r="O5" s="49"/>
      <c r="P5" s="50"/>
      <c r="Q5" s="45">
        <v>274141.03999999998</v>
      </c>
      <c r="R5" s="46"/>
      <c r="S5" s="50"/>
      <c r="T5" s="50"/>
      <c r="U5" s="50"/>
      <c r="V5" s="50"/>
    </row>
    <row r="6" spans="1:22" ht="16.5" customHeight="1" x14ac:dyDescent="0.25">
      <c r="A6" s="8" t="s">
        <v>13</v>
      </c>
      <c r="B6" s="24" t="s">
        <v>14</v>
      </c>
      <c r="C6" s="11" t="s">
        <v>15</v>
      </c>
      <c r="D6" s="13" t="s">
        <v>120</v>
      </c>
      <c r="E6" s="3" t="s">
        <v>16</v>
      </c>
      <c r="F6" s="3" t="s">
        <v>17</v>
      </c>
      <c r="G6" s="3" t="s">
        <v>18</v>
      </c>
      <c r="H6" s="16"/>
      <c r="I6" s="30">
        <v>11594.77</v>
      </c>
      <c r="J6" s="13">
        <v>78</v>
      </c>
      <c r="K6" s="31">
        <f>ROUND(J6*$J$5,2)</f>
        <v>43403.1</v>
      </c>
      <c r="L6" s="30">
        <f>ROUND(I6+K6,2)</f>
        <v>54997.87</v>
      </c>
      <c r="M6" s="29">
        <v>19563.61</v>
      </c>
      <c r="N6" s="30">
        <f t="shared" ref="N6:N13" si="0">ROUND(L6-M6,2)</f>
        <v>35434.26</v>
      </c>
      <c r="O6" s="29">
        <v>0</v>
      </c>
      <c r="P6" s="30">
        <f>ROUND(N6,2)</f>
        <v>35434.26</v>
      </c>
      <c r="Q6" s="57">
        <v>54997.87</v>
      </c>
      <c r="R6" s="32">
        <f>ROUNDUP($Q$5*Q6/$Q$28,2)</f>
        <v>17797.84</v>
      </c>
      <c r="S6" s="31">
        <f t="shared" ref="S6:S13" si="1">ROUND(P6+R6,2)</f>
        <v>53232.1</v>
      </c>
      <c r="T6" s="31">
        <f>ROUND(S6*4%,2)</f>
        <v>2129.2800000000002</v>
      </c>
      <c r="U6" s="31">
        <v>2</v>
      </c>
      <c r="V6" s="33">
        <f>ROUND(S6-T6-U6,2)</f>
        <v>51100.82</v>
      </c>
    </row>
    <row r="7" spans="1:22" ht="16.5" customHeight="1" x14ac:dyDescent="0.25">
      <c r="A7" s="8" t="s">
        <v>19</v>
      </c>
      <c r="B7" s="24" t="s">
        <v>20</v>
      </c>
      <c r="C7" s="11" t="s">
        <v>21</v>
      </c>
      <c r="D7" s="13" t="s">
        <v>119</v>
      </c>
      <c r="E7" s="3"/>
      <c r="F7" s="3" t="s">
        <v>22</v>
      </c>
      <c r="G7" s="3" t="s">
        <v>23</v>
      </c>
      <c r="H7" s="16"/>
      <c r="I7" s="30">
        <v>11594.77</v>
      </c>
      <c r="J7" s="13">
        <v>70</v>
      </c>
      <c r="K7" s="31">
        <f t="shared" ref="K7:K27" si="2">ROUND(J7*$J$5,2)</f>
        <v>38951.5</v>
      </c>
      <c r="L7" s="30">
        <f t="shared" ref="L7:L27" si="3">ROUND(I7+K7,2)</f>
        <v>50546.27</v>
      </c>
      <c r="M7" s="29">
        <v>16901.400000000001</v>
      </c>
      <c r="N7" s="30">
        <f t="shared" si="0"/>
        <v>33644.870000000003</v>
      </c>
      <c r="O7" s="29">
        <v>0</v>
      </c>
      <c r="P7" s="30">
        <f t="shared" ref="P7:P13" si="4">ROUND(N7,2)</f>
        <v>33644.870000000003</v>
      </c>
      <c r="Q7" s="57">
        <v>50546.27</v>
      </c>
      <c r="R7" s="32">
        <f>ROUNDUP($Q$5*Q7/$Q$28,2)</f>
        <v>16357.26</v>
      </c>
      <c r="S7" s="31">
        <f t="shared" si="1"/>
        <v>50002.13</v>
      </c>
      <c r="T7" s="31">
        <f t="shared" ref="T7:T13" si="5">ROUND(S7*4%,2)</f>
        <v>2000.09</v>
      </c>
      <c r="U7" s="31">
        <v>2</v>
      </c>
      <c r="V7" s="33">
        <f t="shared" ref="V7:V13" si="6">ROUND(S7-T7-U7,2)</f>
        <v>48000.04</v>
      </c>
    </row>
    <row r="8" spans="1:22" ht="16.5" customHeight="1" x14ac:dyDescent="0.25">
      <c r="A8" s="2" t="s">
        <v>24</v>
      </c>
      <c r="B8" s="2" t="s">
        <v>25</v>
      </c>
      <c r="C8" s="11" t="s">
        <v>26</v>
      </c>
      <c r="D8" s="13" t="s">
        <v>27</v>
      </c>
      <c r="E8" s="3" t="s">
        <v>28</v>
      </c>
      <c r="F8" s="3" t="s">
        <v>29</v>
      </c>
      <c r="G8" s="3" t="s">
        <v>30</v>
      </c>
      <c r="H8" s="16"/>
      <c r="I8" s="30">
        <v>11594.77</v>
      </c>
      <c r="J8" s="13">
        <v>49</v>
      </c>
      <c r="K8" s="31">
        <f t="shared" si="2"/>
        <v>27266.05</v>
      </c>
      <c r="L8" s="30">
        <f t="shared" si="3"/>
        <v>38860.82</v>
      </c>
      <c r="M8" s="29">
        <v>13478.54</v>
      </c>
      <c r="N8" s="30">
        <f t="shared" si="0"/>
        <v>25382.28</v>
      </c>
      <c r="O8" s="29">
        <v>0</v>
      </c>
      <c r="P8" s="30">
        <f t="shared" si="4"/>
        <v>25382.28</v>
      </c>
      <c r="Q8" s="57">
        <v>38860.82</v>
      </c>
      <c r="R8" s="32">
        <f>ROUNDUP($Q$5*Q8/$Q$28,2)</f>
        <v>12575.73</v>
      </c>
      <c r="S8" s="31">
        <f t="shared" si="1"/>
        <v>37958.01</v>
      </c>
      <c r="T8" s="31">
        <f t="shared" si="5"/>
        <v>1518.32</v>
      </c>
      <c r="U8" s="31">
        <v>2</v>
      </c>
      <c r="V8" s="33">
        <f t="shared" si="6"/>
        <v>36437.69</v>
      </c>
    </row>
    <row r="9" spans="1:22" ht="16.5" customHeight="1" x14ac:dyDescent="0.25">
      <c r="A9" s="2" t="s">
        <v>31</v>
      </c>
      <c r="B9" s="2" t="s">
        <v>25</v>
      </c>
      <c r="C9" s="11" t="s">
        <v>32</v>
      </c>
      <c r="D9" s="13" t="s">
        <v>33</v>
      </c>
      <c r="E9" s="3" t="s">
        <v>34</v>
      </c>
      <c r="F9" s="3" t="s">
        <v>106</v>
      </c>
      <c r="G9" s="3" t="s">
        <v>107</v>
      </c>
      <c r="H9" s="16"/>
      <c r="I9" s="30">
        <v>11594.77</v>
      </c>
      <c r="J9" s="13">
        <v>78</v>
      </c>
      <c r="K9" s="31">
        <f t="shared" si="2"/>
        <v>43403.1</v>
      </c>
      <c r="L9" s="30">
        <f t="shared" si="3"/>
        <v>54997.87</v>
      </c>
      <c r="M9" s="29">
        <v>18993.14</v>
      </c>
      <c r="N9" s="30">
        <f t="shared" si="0"/>
        <v>36004.730000000003</v>
      </c>
      <c r="O9" s="29">
        <v>0</v>
      </c>
      <c r="P9" s="30">
        <f t="shared" si="4"/>
        <v>36004.730000000003</v>
      </c>
      <c r="Q9" s="57">
        <v>54997.87</v>
      </c>
      <c r="R9" s="32">
        <f>ROUNDUP($Q$5*Q9/$Q$28,2)</f>
        <v>17797.84</v>
      </c>
      <c r="S9" s="31">
        <f t="shared" si="1"/>
        <v>53802.57</v>
      </c>
      <c r="T9" s="31">
        <f t="shared" si="5"/>
        <v>2152.1</v>
      </c>
      <c r="U9" s="31">
        <v>2</v>
      </c>
      <c r="V9" s="33">
        <f t="shared" si="6"/>
        <v>51648.47</v>
      </c>
    </row>
    <row r="10" spans="1:22" ht="16.5" customHeight="1" x14ac:dyDescent="0.25">
      <c r="A10" s="2" t="s">
        <v>35</v>
      </c>
      <c r="B10" s="2" t="s">
        <v>25</v>
      </c>
      <c r="C10" s="11" t="s">
        <v>36</v>
      </c>
      <c r="D10" s="13" t="s">
        <v>37</v>
      </c>
      <c r="E10" s="3" t="s">
        <v>38</v>
      </c>
      <c r="F10" s="3" t="s">
        <v>39</v>
      </c>
      <c r="G10" s="3" t="s">
        <v>40</v>
      </c>
      <c r="H10" s="16"/>
      <c r="I10" s="30">
        <v>11594.77</v>
      </c>
      <c r="J10" s="13">
        <v>141</v>
      </c>
      <c r="K10" s="31">
        <f t="shared" si="2"/>
        <v>78459.45</v>
      </c>
      <c r="L10" s="30">
        <f t="shared" si="3"/>
        <v>90054.22</v>
      </c>
      <c r="M10" s="29">
        <v>36868.03</v>
      </c>
      <c r="N10" s="30">
        <f t="shared" si="0"/>
        <v>53186.19</v>
      </c>
      <c r="O10" s="29">
        <v>0</v>
      </c>
      <c r="P10" s="30">
        <f t="shared" si="4"/>
        <v>53186.19</v>
      </c>
      <c r="Q10" s="57">
        <v>90054.22</v>
      </c>
      <c r="R10" s="32">
        <f>ROUNDUP($Q$5*Q10/$Q$28,2)</f>
        <v>29142.399999999998</v>
      </c>
      <c r="S10" s="31">
        <f t="shared" si="1"/>
        <v>82328.59</v>
      </c>
      <c r="T10" s="31">
        <f t="shared" si="5"/>
        <v>3293.14</v>
      </c>
      <c r="U10" s="31">
        <v>2</v>
      </c>
      <c r="V10" s="33">
        <f t="shared" si="6"/>
        <v>79033.45</v>
      </c>
    </row>
    <row r="11" spans="1:22" ht="16.5" customHeight="1" x14ac:dyDescent="0.25">
      <c r="A11" s="8" t="s">
        <v>41</v>
      </c>
      <c r="B11" s="2" t="s">
        <v>25</v>
      </c>
      <c r="C11" s="11" t="s">
        <v>42</v>
      </c>
      <c r="D11" s="13" t="s">
        <v>43</v>
      </c>
      <c r="E11" s="3" t="s">
        <v>44</v>
      </c>
      <c r="F11" s="3" t="s">
        <v>45</v>
      </c>
      <c r="G11" s="3" t="s">
        <v>46</v>
      </c>
      <c r="H11" s="16"/>
      <c r="I11" s="30">
        <v>11594.77</v>
      </c>
      <c r="J11" s="13">
        <v>82</v>
      </c>
      <c r="K11" s="31">
        <f t="shared" si="2"/>
        <v>45628.9</v>
      </c>
      <c r="L11" s="30">
        <f t="shared" si="3"/>
        <v>57223.67</v>
      </c>
      <c r="M11" s="29">
        <v>16330.92</v>
      </c>
      <c r="N11" s="30">
        <f t="shared" si="0"/>
        <v>40892.75</v>
      </c>
      <c r="O11" s="29">
        <v>0</v>
      </c>
      <c r="P11" s="30">
        <f t="shared" si="4"/>
        <v>40892.75</v>
      </c>
      <c r="Q11" s="57">
        <v>57223.67</v>
      </c>
      <c r="R11" s="32">
        <f>ROUND($Q$5*Q11/$Q$28,2)</f>
        <v>18518.12</v>
      </c>
      <c r="S11" s="31">
        <f t="shared" si="1"/>
        <v>59410.87</v>
      </c>
      <c r="T11" s="31">
        <f t="shared" si="5"/>
        <v>2376.4299999999998</v>
      </c>
      <c r="U11" s="31">
        <v>2</v>
      </c>
      <c r="V11" s="33">
        <f t="shared" si="6"/>
        <v>57032.44</v>
      </c>
    </row>
    <row r="12" spans="1:22" ht="16.5" customHeight="1" x14ac:dyDescent="0.25">
      <c r="A12" s="2" t="s">
        <v>47</v>
      </c>
      <c r="B12" s="2" t="s">
        <v>25</v>
      </c>
      <c r="C12" s="11" t="s">
        <v>48</v>
      </c>
      <c r="D12" s="13" t="s">
        <v>121</v>
      </c>
      <c r="E12" s="3" t="s">
        <v>49</v>
      </c>
      <c r="F12" s="3" t="s">
        <v>50</v>
      </c>
      <c r="G12" s="3" t="s">
        <v>51</v>
      </c>
      <c r="H12" s="16"/>
      <c r="I12" s="30">
        <v>11594.77</v>
      </c>
      <c r="J12" s="13">
        <v>217</v>
      </c>
      <c r="K12" s="31">
        <f t="shared" si="2"/>
        <v>120749.65</v>
      </c>
      <c r="L12" s="30">
        <f t="shared" si="3"/>
        <v>132344.42000000001</v>
      </c>
      <c r="M12" s="29">
        <v>45235.01</v>
      </c>
      <c r="N12" s="30">
        <f t="shared" si="0"/>
        <v>87109.41</v>
      </c>
      <c r="O12" s="29">
        <v>0</v>
      </c>
      <c r="P12" s="30">
        <f t="shared" si="4"/>
        <v>87109.41</v>
      </c>
      <c r="Q12" s="57">
        <v>132344.42000000001</v>
      </c>
      <c r="R12" s="32">
        <f>ROUND($Q$5*Q12/$Q$28,2)</f>
        <v>42827.91</v>
      </c>
      <c r="S12" s="31">
        <f t="shared" si="1"/>
        <v>129937.32</v>
      </c>
      <c r="T12" s="31"/>
      <c r="U12" s="31"/>
      <c r="V12" s="33">
        <f t="shared" si="6"/>
        <v>129937.32</v>
      </c>
    </row>
    <row r="13" spans="1:22" ht="16.5" customHeight="1" x14ac:dyDescent="0.25">
      <c r="A13" s="2" t="s">
        <v>52</v>
      </c>
      <c r="B13" s="2" t="s">
        <v>25</v>
      </c>
      <c r="C13" s="11" t="s">
        <v>53</v>
      </c>
      <c r="D13" s="13" t="s">
        <v>54</v>
      </c>
      <c r="E13" s="3" t="s">
        <v>55</v>
      </c>
      <c r="F13" s="3" t="s">
        <v>56</v>
      </c>
      <c r="G13" s="3" t="s">
        <v>57</v>
      </c>
      <c r="H13" s="16"/>
      <c r="I13" s="30">
        <v>11594.77</v>
      </c>
      <c r="J13" s="13">
        <v>141</v>
      </c>
      <c r="K13" s="31">
        <f t="shared" si="2"/>
        <v>78459.45</v>
      </c>
      <c r="L13" s="30">
        <f t="shared" si="3"/>
        <v>90054.22</v>
      </c>
      <c r="M13" s="29">
        <v>30022.33</v>
      </c>
      <c r="N13" s="30">
        <f t="shared" si="0"/>
        <v>60031.89</v>
      </c>
      <c r="O13" s="29">
        <v>0</v>
      </c>
      <c r="P13" s="30">
        <f t="shared" si="4"/>
        <v>60031.89</v>
      </c>
      <c r="Q13" s="57">
        <v>90054.22</v>
      </c>
      <c r="R13" s="32">
        <f>ROUND($Q$5*Q13/$Q$28,2)</f>
        <v>29142.400000000001</v>
      </c>
      <c r="S13" s="31">
        <f t="shared" si="1"/>
        <v>89174.29</v>
      </c>
      <c r="T13" s="31">
        <f t="shared" si="5"/>
        <v>3566.97</v>
      </c>
      <c r="U13" s="31">
        <v>2</v>
      </c>
      <c r="V13" s="33">
        <f t="shared" si="6"/>
        <v>85605.32</v>
      </c>
    </row>
    <row r="14" spans="1:22" s="4" customFormat="1" ht="16.5" customHeight="1" x14ac:dyDescent="0.25">
      <c r="A14" s="3" t="s">
        <v>58</v>
      </c>
      <c r="B14" s="3" t="s">
        <v>25</v>
      </c>
      <c r="C14" s="3" t="s">
        <v>59</v>
      </c>
      <c r="D14" s="13" t="s">
        <v>60</v>
      </c>
      <c r="E14" s="22" t="s">
        <v>61</v>
      </c>
      <c r="F14" s="3" t="s">
        <v>62</v>
      </c>
      <c r="G14" s="13" t="s">
        <v>63</v>
      </c>
      <c r="H14" s="16"/>
      <c r="I14" s="40">
        <v>0</v>
      </c>
      <c r="J14" s="31">
        <v>0</v>
      </c>
      <c r="K14" s="40">
        <v>0</v>
      </c>
      <c r="L14" s="31">
        <v>0</v>
      </c>
      <c r="M14" s="77">
        <v>0</v>
      </c>
      <c r="N14" s="33">
        <v>0</v>
      </c>
      <c r="O14" s="78"/>
      <c r="P14" s="31">
        <v>0</v>
      </c>
      <c r="Q14" s="57">
        <v>0</v>
      </c>
      <c r="R14" s="32">
        <f>ROUND($Q$5*Q14/$Q$28,2)</f>
        <v>0</v>
      </c>
      <c r="S14" s="31"/>
      <c r="T14" s="13"/>
      <c r="U14" s="13"/>
      <c r="V14" s="13"/>
    </row>
    <row r="15" spans="1:22" s="4" customFormat="1" ht="8.25" customHeight="1" x14ac:dyDescent="0.25">
      <c r="A15" s="83"/>
      <c r="B15" s="83"/>
      <c r="C15" s="84"/>
      <c r="D15" s="85"/>
      <c r="E15" s="85"/>
      <c r="F15" s="83"/>
      <c r="G15" s="83"/>
      <c r="H15" s="86"/>
      <c r="I15" s="87"/>
      <c r="J15" s="87"/>
      <c r="K15" s="87"/>
      <c r="L15" s="87"/>
      <c r="M15" s="88"/>
      <c r="N15" s="89"/>
      <c r="O15" s="88"/>
      <c r="P15" s="87"/>
      <c r="Q15" s="90"/>
      <c r="R15" s="91"/>
      <c r="S15" s="87"/>
      <c r="T15" s="92"/>
      <c r="U15" s="92"/>
      <c r="V15" s="92"/>
    </row>
    <row r="16" spans="1:22" ht="16.5" customHeight="1" x14ac:dyDescent="0.25">
      <c r="A16" s="79" t="s">
        <v>102</v>
      </c>
      <c r="B16" s="28" t="s">
        <v>64</v>
      </c>
      <c r="C16" s="11" t="s">
        <v>65</v>
      </c>
      <c r="D16" s="80" t="s">
        <v>100</v>
      </c>
      <c r="E16" s="11"/>
      <c r="F16" s="11" t="s">
        <v>66</v>
      </c>
      <c r="G16" s="11" t="s">
        <v>101</v>
      </c>
      <c r="H16" s="17"/>
      <c r="I16" s="67">
        <v>0</v>
      </c>
      <c r="J16" s="66">
        <v>9</v>
      </c>
      <c r="K16" s="34">
        <f t="shared" si="2"/>
        <v>5008.05</v>
      </c>
      <c r="L16" s="81">
        <f t="shared" ref="L16:L17" si="7">ROUND(I16+K16,2)</f>
        <v>5008.05</v>
      </c>
      <c r="M16" s="34">
        <v>0</v>
      </c>
      <c r="N16" s="81">
        <f t="shared" ref="N16:N26" si="8">ROUND(L16-M16,2)</f>
        <v>5008.05</v>
      </c>
      <c r="O16" s="53">
        <v>416.34</v>
      </c>
      <c r="P16" s="81">
        <f>ROUND(N16-O16,2)</f>
        <v>4591.71</v>
      </c>
      <c r="Q16" s="58">
        <v>0</v>
      </c>
      <c r="R16" s="35">
        <f>ROUND($Q$5*Q16/$Q$28,2)</f>
        <v>0</v>
      </c>
      <c r="S16" s="34">
        <f t="shared" ref="S16:S17" si="9">ROUND(P16+R16,2)</f>
        <v>4591.71</v>
      </c>
      <c r="T16" s="34">
        <f t="shared" ref="T16:T17" si="10">ROUND(S16*4%,2)</f>
        <v>183.67</v>
      </c>
      <c r="U16" s="34">
        <v>2</v>
      </c>
      <c r="V16" s="82">
        <f t="shared" ref="V16:V17" si="11">ROUND(S16-T16-U16,2)</f>
        <v>4406.04</v>
      </c>
    </row>
    <row r="17" spans="1:22" ht="16.5" customHeight="1" x14ac:dyDescent="0.25">
      <c r="A17" s="2" t="s">
        <v>24</v>
      </c>
      <c r="B17" s="2" t="s">
        <v>25</v>
      </c>
      <c r="C17" s="3" t="s">
        <v>67</v>
      </c>
      <c r="D17" s="13" t="s">
        <v>68</v>
      </c>
      <c r="E17" s="3" t="s">
        <v>28</v>
      </c>
      <c r="F17" s="3" t="s">
        <v>29</v>
      </c>
      <c r="G17" s="3" t="s">
        <v>30</v>
      </c>
      <c r="H17" s="16"/>
      <c r="I17" s="68">
        <v>0</v>
      </c>
      <c r="J17" s="13">
        <v>13</v>
      </c>
      <c r="K17" s="34">
        <f t="shared" si="2"/>
        <v>7233.85</v>
      </c>
      <c r="L17" s="30">
        <f t="shared" si="7"/>
        <v>7233.85</v>
      </c>
      <c r="M17" s="31">
        <v>0</v>
      </c>
      <c r="N17" s="30">
        <f t="shared" si="8"/>
        <v>7233.85</v>
      </c>
      <c r="O17" s="31">
        <v>0</v>
      </c>
      <c r="P17" s="30">
        <f t="shared" ref="P17" si="12">ROUND(N17,2)</f>
        <v>7233.85</v>
      </c>
      <c r="Q17" s="57">
        <v>0</v>
      </c>
      <c r="R17" s="32">
        <f>ROUND($Q$5*Q17/$Q$28,2)</f>
        <v>0</v>
      </c>
      <c r="S17" s="31">
        <f t="shared" si="9"/>
        <v>7233.85</v>
      </c>
      <c r="T17" s="31">
        <f t="shared" si="10"/>
        <v>289.35000000000002</v>
      </c>
      <c r="U17" s="31">
        <v>2</v>
      </c>
      <c r="V17" s="33">
        <f t="shared" si="11"/>
        <v>6942.5</v>
      </c>
    </row>
    <row r="18" spans="1:22" x14ac:dyDescent="0.25">
      <c r="A18" s="2" t="s">
        <v>24</v>
      </c>
      <c r="B18" s="2" t="s">
        <v>25</v>
      </c>
      <c r="C18" s="3" t="s">
        <v>83</v>
      </c>
      <c r="D18" s="3" t="s">
        <v>103</v>
      </c>
      <c r="E18" s="3" t="s">
        <v>28</v>
      </c>
      <c r="F18" s="3" t="s">
        <v>29</v>
      </c>
      <c r="G18" s="3" t="s">
        <v>30</v>
      </c>
      <c r="H18" s="16"/>
      <c r="I18" s="68">
        <v>0</v>
      </c>
      <c r="J18" s="13">
        <v>25</v>
      </c>
      <c r="K18" s="31">
        <f>ROUND(J18*$J$5,2)</f>
        <v>13911.25</v>
      </c>
      <c r="L18" s="30">
        <f>ROUND(I18+K18,2)</f>
        <v>13911.25</v>
      </c>
      <c r="M18" s="32">
        <v>0</v>
      </c>
      <c r="N18" s="30">
        <f t="shared" si="8"/>
        <v>13911.25</v>
      </c>
      <c r="O18" s="31">
        <v>0</v>
      </c>
      <c r="P18" s="30">
        <f t="shared" ref="P18:P25" si="13">ROUND(N18,2)</f>
        <v>13911.25</v>
      </c>
      <c r="Q18" s="57">
        <v>0</v>
      </c>
      <c r="R18" s="36">
        <v>0</v>
      </c>
      <c r="S18" s="31">
        <f t="shared" ref="S18:S27" si="14">ROUND(P18+R18,2)</f>
        <v>13911.25</v>
      </c>
      <c r="T18" s="31">
        <f>ROUND(S18*4%,2)</f>
        <v>556.45000000000005</v>
      </c>
      <c r="U18" s="31">
        <v>2</v>
      </c>
      <c r="V18" s="33">
        <f>ROUND(S18-T18-U18,2)</f>
        <v>13352.8</v>
      </c>
    </row>
    <row r="19" spans="1:22" x14ac:dyDescent="0.25">
      <c r="A19" s="2" t="s">
        <v>24</v>
      </c>
      <c r="B19" s="2" t="s">
        <v>25</v>
      </c>
      <c r="C19" s="3" t="s">
        <v>77</v>
      </c>
      <c r="D19" s="3" t="s">
        <v>104</v>
      </c>
      <c r="E19" s="3" t="s">
        <v>28</v>
      </c>
      <c r="F19" s="3" t="s">
        <v>29</v>
      </c>
      <c r="G19" s="3" t="s">
        <v>30</v>
      </c>
      <c r="H19" s="16"/>
      <c r="I19" s="30">
        <v>11594.77</v>
      </c>
      <c r="J19" s="13">
        <v>50</v>
      </c>
      <c r="K19" s="31">
        <f>ROUND(J19*$J$5,2)</f>
        <v>27822.5</v>
      </c>
      <c r="L19" s="30">
        <f>ROUND(I19+K19,2)</f>
        <v>39417.269999999997</v>
      </c>
      <c r="M19" s="29">
        <v>13098.23</v>
      </c>
      <c r="N19" s="30">
        <f t="shared" si="8"/>
        <v>26319.040000000001</v>
      </c>
      <c r="O19" s="31">
        <v>0</v>
      </c>
      <c r="P19" s="30">
        <f t="shared" si="13"/>
        <v>26319.040000000001</v>
      </c>
      <c r="Q19" s="59">
        <v>39417.269999999997</v>
      </c>
      <c r="R19" s="32">
        <f>ROUND($Q$5*Q19/$Q$28,2)</f>
        <v>12755.8</v>
      </c>
      <c r="S19" s="31">
        <f t="shared" si="14"/>
        <v>39074.839999999997</v>
      </c>
      <c r="T19" s="31">
        <f>ROUND(S19*4%,2)</f>
        <v>1562.99</v>
      </c>
      <c r="U19" s="31">
        <v>2</v>
      </c>
      <c r="V19" s="33">
        <f>ROUND(S19-T19-U19,2)</f>
        <v>37509.85</v>
      </c>
    </row>
    <row r="20" spans="1:22" x14ac:dyDescent="0.25">
      <c r="A20" s="2" t="s">
        <v>35</v>
      </c>
      <c r="B20" s="2" t="s">
        <v>25</v>
      </c>
      <c r="C20" s="3" t="s">
        <v>69</v>
      </c>
      <c r="D20" s="3" t="s">
        <v>70</v>
      </c>
      <c r="E20" s="3" t="s">
        <v>38</v>
      </c>
      <c r="F20" s="3" t="s">
        <v>39</v>
      </c>
      <c r="G20" s="3" t="s">
        <v>40</v>
      </c>
      <c r="H20" s="16"/>
      <c r="I20" s="30">
        <v>11594.77</v>
      </c>
      <c r="J20" s="13">
        <v>27</v>
      </c>
      <c r="K20" s="31">
        <f t="shared" si="2"/>
        <v>15024.15</v>
      </c>
      <c r="L20" s="30">
        <f t="shared" si="3"/>
        <v>26618.92</v>
      </c>
      <c r="M20" s="29">
        <v>7963.95</v>
      </c>
      <c r="N20" s="30">
        <f t="shared" si="8"/>
        <v>18654.97</v>
      </c>
      <c r="O20" s="31">
        <v>0</v>
      </c>
      <c r="P20" s="30">
        <f t="shared" si="13"/>
        <v>18654.97</v>
      </c>
      <c r="Q20" s="59">
        <v>26618.92</v>
      </c>
      <c r="R20" s="32">
        <f>ROUND($Q$5*Q20/$Q$28,2)</f>
        <v>8614.1299999999992</v>
      </c>
      <c r="S20" s="31">
        <f t="shared" si="14"/>
        <v>27269.1</v>
      </c>
      <c r="T20" s="31">
        <f t="shared" ref="T20:T27" si="15">ROUND(S20*4%,2)</f>
        <v>1090.76</v>
      </c>
      <c r="U20" s="31">
        <v>2</v>
      </c>
      <c r="V20" s="33">
        <f t="shared" ref="V20:V27" si="16">ROUND(S20-T20-U20,2)</f>
        <v>26176.34</v>
      </c>
    </row>
    <row r="21" spans="1:22" x14ac:dyDescent="0.25">
      <c r="A21" s="2" t="s">
        <v>35</v>
      </c>
      <c r="B21" s="2" t="s">
        <v>25</v>
      </c>
      <c r="C21" s="13" t="s">
        <v>80</v>
      </c>
      <c r="D21" s="13" t="s">
        <v>81</v>
      </c>
      <c r="E21" s="13" t="s">
        <v>38</v>
      </c>
      <c r="F21" s="13" t="s">
        <v>39</v>
      </c>
      <c r="G21" s="3" t="s">
        <v>40</v>
      </c>
      <c r="H21" s="16"/>
      <c r="I21" s="30">
        <v>11594.77</v>
      </c>
      <c r="J21" s="13">
        <v>44</v>
      </c>
      <c r="K21" s="31">
        <f>ROUND(J21*$J$5,2)</f>
        <v>24483.8</v>
      </c>
      <c r="L21" s="30">
        <f>ROUND(I21+K21,2)</f>
        <v>36078.57</v>
      </c>
      <c r="M21" s="29">
        <v>9865.5300000000007</v>
      </c>
      <c r="N21" s="30">
        <f t="shared" si="8"/>
        <v>26213.040000000001</v>
      </c>
      <c r="O21" s="31">
        <v>0</v>
      </c>
      <c r="P21" s="30">
        <f t="shared" si="13"/>
        <v>26213.040000000001</v>
      </c>
      <c r="Q21" s="59">
        <v>36078.57</v>
      </c>
      <c r="R21" s="32">
        <f>ROUND($Q$5*Q21/$Q$28,2)</f>
        <v>11675.37</v>
      </c>
      <c r="S21" s="31">
        <f t="shared" si="14"/>
        <v>37888.410000000003</v>
      </c>
      <c r="T21" s="31">
        <f>ROUND(S21*4%,2)</f>
        <v>1515.54</v>
      </c>
      <c r="U21" s="31">
        <v>2</v>
      </c>
      <c r="V21" s="33">
        <f>ROUND(S21-T21-U21,2)</f>
        <v>36370.870000000003</v>
      </c>
    </row>
    <row r="22" spans="1:22" x14ac:dyDescent="0.25">
      <c r="A22" s="2" t="s">
        <v>35</v>
      </c>
      <c r="B22" s="2" t="s">
        <v>25</v>
      </c>
      <c r="C22" s="3" t="s">
        <v>71</v>
      </c>
      <c r="D22" s="3" t="s">
        <v>123</v>
      </c>
      <c r="E22" s="3"/>
      <c r="F22" s="3" t="s">
        <v>72</v>
      </c>
      <c r="G22" s="3" t="s">
        <v>40</v>
      </c>
      <c r="H22" s="16"/>
      <c r="I22" s="30">
        <v>11594.77</v>
      </c>
      <c r="J22" s="13">
        <v>58</v>
      </c>
      <c r="K22" s="31">
        <f t="shared" si="2"/>
        <v>32274.1</v>
      </c>
      <c r="L22" s="30">
        <f t="shared" si="3"/>
        <v>43868.87</v>
      </c>
      <c r="M22" s="29">
        <v>19563.62</v>
      </c>
      <c r="N22" s="30">
        <f t="shared" si="8"/>
        <v>24305.25</v>
      </c>
      <c r="O22" s="31">
        <v>0</v>
      </c>
      <c r="P22" s="30">
        <f t="shared" si="13"/>
        <v>24305.25</v>
      </c>
      <c r="Q22" s="59">
        <v>43868.87</v>
      </c>
      <c r="R22" s="32">
        <f>ROUND($Q$5*Q22/$Q$28,2)</f>
        <v>14196.38</v>
      </c>
      <c r="S22" s="31">
        <f t="shared" si="14"/>
        <v>38501.629999999997</v>
      </c>
      <c r="T22" s="31">
        <f t="shared" si="15"/>
        <v>1540.07</v>
      </c>
      <c r="U22" s="31">
        <v>2</v>
      </c>
      <c r="V22" s="33">
        <f t="shared" si="16"/>
        <v>36959.56</v>
      </c>
    </row>
    <row r="23" spans="1:22" x14ac:dyDescent="0.25">
      <c r="A23" s="2" t="s">
        <v>73</v>
      </c>
      <c r="B23" s="2" t="s">
        <v>25</v>
      </c>
      <c r="C23" s="3" t="s">
        <v>74</v>
      </c>
      <c r="D23" s="3" t="s">
        <v>125</v>
      </c>
      <c r="E23" s="3"/>
      <c r="F23" s="3" t="s">
        <v>75</v>
      </c>
      <c r="G23" s="3" t="s">
        <v>76</v>
      </c>
      <c r="H23" s="16"/>
      <c r="I23" s="30">
        <v>11594.77</v>
      </c>
      <c r="J23" s="13">
        <v>27</v>
      </c>
      <c r="K23" s="31">
        <f t="shared" si="2"/>
        <v>15024.15</v>
      </c>
      <c r="L23" s="30">
        <f t="shared" si="3"/>
        <v>26618.92</v>
      </c>
      <c r="M23" s="29">
        <v>10245.85</v>
      </c>
      <c r="N23" s="30">
        <f t="shared" si="8"/>
        <v>16373.07</v>
      </c>
      <c r="O23" s="31">
        <v>0</v>
      </c>
      <c r="P23" s="30">
        <f t="shared" si="13"/>
        <v>16373.07</v>
      </c>
      <c r="Q23" s="59">
        <v>26618.92</v>
      </c>
      <c r="R23" s="32">
        <f>ROUND($Q$5*Q23/$Q$28,2)</f>
        <v>8614.1299999999992</v>
      </c>
      <c r="S23" s="31">
        <f t="shared" si="14"/>
        <v>24987.200000000001</v>
      </c>
      <c r="T23" s="31">
        <f t="shared" si="15"/>
        <v>999.49</v>
      </c>
      <c r="U23" s="31">
        <v>2</v>
      </c>
      <c r="V23" s="33">
        <f t="shared" si="16"/>
        <v>23985.71</v>
      </c>
    </row>
    <row r="24" spans="1:22" x14ac:dyDescent="0.25">
      <c r="A24" s="2" t="s">
        <v>31</v>
      </c>
      <c r="B24" s="2" t="s">
        <v>25</v>
      </c>
      <c r="C24" s="3" t="s">
        <v>78</v>
      </c>
      <c r="D24" s="3" t="s">
        <v>79</v>
      </c>
      <c r="E24" s="3" t="s">
        <v>34</v>
      </c>
      <c r="F24" s="3" t="s">
        <v>106</v>
      </c>
      <c r="G24" s="3" t="s">
        <v>107</v>
      </c>
      <c r="H24" s="16"/>
      <c r="I24" s="30">
        <v>11594.77</v>
      </c>
      <c r="J24" s="13">
        <v>34</v>
      </c>
      <c r="K24" s="31">
        <f t="shared" si="2"/>
        <v>18919.3</v>
      </c>
      <c r="L24" s="30">
        <f t="shared" si="3"/>
        <v>30514.07</v>
      </c>
      <c r="M24" s="29">
        <v>11576.96</v>
      </c>
      <c r="N24" s="30">
        <f t="shared" si="8"/>
        <v>18937.11</v>
      </c>
      <c r="O24" s="31">
        <v>0</v>
      </c>
      <c r="P24" s="30">
        <f t="shared" si="13"/>
        <v>18937.11</v>
      </c>
      <c r="Q24" s="59">
        <v>30514.07</v>
      </c>
      <c r="R24" s="32">
        <f>ROUND($Q$5*Q24/$Q$28,2)</f>
        <v>9874.64</v>
      </c>
      <c r="S24" s="31">
        <f t="shared" si="14"/>
        <v>28811.75</v>
      </c>
      <c r="T24" s="31">
        <f t="shared" si="15"/>
        <v>1152.47</v>
      </c>
      <c r="U24" s="31">
        <v>2</v>
      </c>
      <c r="V24" s="33">
        <f t="shared" si="16"/>
        <v>27657.279999999999</v>
      </c>
    </row>
    <row r="25" spans="1:22" x14ac:dyDescent="0.25">
      <c r="A25" s="2" t="s">
        <v>47</v>
      </c>
      <c r="B25" s="2" t="s">
        <v>25</v>
      </c>
      <c r="C25" s="3" t="s">
        <v>82</v>
      </c>
      <c r="D25" s="3" t="s">
        <v>124</v>
      </c>
      <c r="E25" s="3" t="s">
        <v>49</v>
      </c>
      <c r="F25" s="3" t="s">
        <v>50</v>
      </c>
      <c r="G25" s="3" t="s">
        <v>51</v>
      </c>
      <c r="H25" s="16"/>
      <c r="I25" s="30">
        <v>11594.77</v>
      </c>
      <c r="J25" s="13">
        <v>67</v>
      </c>
      <c r="K25" s="31">
        <f t="shared" si="2"/>
        <v>37282.15</v>
      </c>
      <c r="L25" s="30">
        <f t="shared" si="3"/>
        <v>48876.92</v>
      </c>
      <c r="M25" s="29">
        <v>19563.62</v>
      </c>
      <c r="N25" s="30">
        <f t="shared" si="8"/>
        <v>29313.3</v>
      </c>
      <c r="O25" s="31">
        <v>0</v>
      </c>
      <c r="P25" s="30">
        <f t="shared" si="13"/>
        <v>29313.3</v>
      </c>
      <c r="Q25" s="59">
        <v>48876.92</v>
      </c>
      <c r="R25" s="32">
        <f>ROUND($Q$5*Q25/$Q$28,2)</f>
        <v>15817.03</v>
      </c>
      <c r="S25" s="31">
        <f t="shared" si="14"/>
        <v>45130.33</v>
      </c>
      <c r="T25" s="31"/>
      <c r="U25" s="31"/>
      <c r="V25" s="33">
        <f t="shared" si="16"/>
        <v>45130.33</v>
      </c>
    </row>
    <row r="26" spans="1:22" x14ac:dyDescent="0.25">
      <c r="A26" s="2" t="s">
        <v>89</v>
      </c>
      <c r="B26" s="2" t="s">
        <v>25</v>
      </c>
      <c r="C26" s="3" t="s">
        <v>90</v>
      </c>
      <c r="D26" s="3" t="s">
        <v>91</v>
      </c>
      <c r="E26" s="3" t="s">
        <v>92</v>
      </c>
      <c r="F26" s="3" t="s">
        <v>93</v>
      </c>
      <c r="G26" s="3" t="s">
        <v>94</v>
      </c>
      <c r="H26" s="16"/>
      <c r="I26" s="30">
        <v>11594.77</v>
      </c>
      <c r="J26" s="13">
        <v>26</v>
      </c>
      <c r="K26" s="31">
        <f>ROUND(J26*$J$5,2)</f>
        <v>14467.7</v>
      </c>
      <c r="L26" s="30">
        <f t="shared" si="3"/>
        <v>26062.47</v>
      </c>
      <c r="M26" s="31">
        <v>0</v>
      </c>
      <c r="N26" s="30">
        <f t="shared" si="8"/>
        <v>26062.47</v>
      </c>
      <c r="O26" s="51">
        <v>15725.25</v>
      </c>
      <c r="P26" s="30">
        <f>ROUND(N26+O26,2)</f>
        <v>41787.72</v>
      </c>
      <c r="Q26" s="57">
        <v>26062.47</v>
      </c>
      <c r="R26" s="32">
        <f>ROUND($Q$5*Q26/$Q$28,2)</f>
        <v>8434.06</v>
      </c>
      <c r="S26" s="31">
        <f t="shared" si="14"/>
        <v>50221.78</v>
      </c>
      <c r="T26" s="31">
        <f t="shared" si="15"/>
        <v>2008.87</v>
      </c>
      <c r="U26" s="31">
        <v>2</v>
      </c>
      <c r="V26" s="33">
        <f t="shared" si="16"/>
        <v>48210.91</v>
      </c>
    </row>
    <row r="27" spans="1:22" x14ac:dyDescent="0.25">
      <c r="A27" s="8" t="s">
        <v>84</v>
      </c>
      <c r="B27" s="2" t="s">
        <v>25</v>
      </c>
      <c r="C27" s="3" t="s">
        <v>85</v>
      </c>
      <c r="D27" s="3" t="s">
        <v>86</v>
      </c>
      <c r="E27" s="3"/>
      <c r="F27" s="3" t="s">
        <v>87</v>
      </c>
      <c r="G27" s="13" t="s">
        <v>88</v>
      </c>
      <c r="H27" s="16"/>
      <c r="I27" s="44">
        <v>0</v>
      </c>
      <c r="J27" s="31">
        <v>0</v>
      </c>
      <c r="K27" s="40">
        <f t="shared" si="2"/>
        <v>0</v>
      </c>
      <c r="L27" s="30">
        <f t="shared" si="3"/>
        <v>0</v>
      </c>
      <c r="M27" s="32">
        <v>0</v>
      </c>
      <c r="N27" s="33">
        <f>ROUND(L27-M27,2)</f>
        <v>0</v>
      </c>
      <c r="O27" s="31">
        <v>0</v>
      </c>
      <c r="P27" s="30">
        <f>ROUND(N27,2)</f>
        <v>0</v>
      </c>
      <c r="Q27" s="57">
        <v>0</v>
      </c>
      <c r="R27" s="36">
        <v>0</v>
      </c>
      <c r="S27" s="31">
        <f t="shared" si="14"/>
        <v>0</v>
      </c>
      <c r="T27" s="31">
        <f t="shared" si="15"/>
        <v>0</v>
      </c>
      <c r="U27" s="31">
        <v>0</v>
      </c>
      <c r="V27" s="33">
        <f t="shared" si="16"/>
        <v>0</v>
      </c>
    </row>
    <row r="28" spans="1:22" s="1" customFormat="1" ht="12" hidden="1" x14ac:dyDescent="0.2">
      <c r="A28" s="25"/>
      <c r="B28" s="25"/>
      <c r="C28" s="25"/>
      <c r="D28" s="25"/>
      <c r="E28" s="25"/>
      <c r="F28" s="25"/>
      <c r="G28" s="25"/>
      <c r="H28" s="26"/>
      <c r="I28" s="37">
        <f t="shared" ref="I28:N28" si="17">SUM(I6:I27)</f>
        <v>185516.31999999998</v>
      </c>
      <c r="J28" s="38">
        <f t="shared" si="17"/>
        <v>1236</v>
      </c>
      <c r="K28" s="37">
        <f t="shared" si="17"/>
        <v>687772.20000000007</v>
      </c>
      <c r="L28" s="63">
        <f t="shared" si="17"/>
        <v>873288.52</v>
      </c>
      <c r="M28" s="37">
        <f t="shared" si="17"/>
        <v>289270.74</v>
      </c>
      <c r="N28" s="64">
        <f t="shared" si="17"/>
        <v>584017.77999999991</v>
      </c>
      <c r="O28" s="37">
        <f>O26-O16</f>
        <v>15308.91</v>
      </c>
      <c r="P28" s="37">
        <f>SUM(P6:P27)</f>
        <v>599326.68999999994</v>
      </c>
      <c r="Q28" s="60">
        <v>847135.37</v>
      </c>
      <c r="R28" s="65">
        <f>SUM(R6:R27)</f>
        <v>274141.03999999998</v>
      </c>
      <c r="S28" s="39">
        <f>SUM(S6:S27)</f>
        <v>873467.72999999986</v>
      </c>
      <c r="T28" s="39">
        <f>SUM(T6:T27)</f>
        <v>27935.989999999998</v>
      </c>
      <c r="U28" s="39">
        <f>SUM(U6:U27)</f>
        <v>34</v>
      </c>
      <c r="V28" s="39">
        <f>SUM(V6:V27)</f>
        <v>845497.74</v>
      </c>
    </row>
    <row r="29" spans="1:22" hidden="1" x14ac:dyDescent="0.25">
      <c r="A29" s="10"/>
      <c r="H29" s="7"/>
      <c r="I29" s="41" t="s">
        <v>110</v>
      </c>
      <c r="J29" s="42">
        <f>SUM(J6:J14)</f>
        <v>856</v>
      </c>
      <c r="K29" s="1"/>
      <c r="L29" s="1"/>
      <c r="M29" s="1"/>
      <c r="N29" s="97"/>
      <c r="O29" s="97"/>
      <c r="P29" s="97"/>
      <c r="Q29" s="61">
        <f>SUM(Q6:Q27)</f>
        <v>847135.37</v>
      </c>
      <c r="R29" s="1"/>
      <c r="S29" s="1"/>
    </row>
    <row r="30" spans="1:22" ht="15" hidden="1" customHeight="1" x14ac:dyDescent="0.25">
      <c r="B30" s="1"/>
      <c r="C30" s="54"/>
      <c r="D30" s="12"/>
      <c r="E30" s="12"/>
      <c r="F30" s="12"/>
      <c r="G30" s="12"/>
      <c r="I30" s="41"/>
      <c r="J30" s="43">
        <f>SUM(J31:J32)</f>
        <v>1236</v>
      </c>
    </row>
    <row r="31" spans="1:22" ht="15.75" hidden="1" customHeight="1" x14ac:dyDescent="0.25">
      <c r="C31" s="54"/>
      <c r="D31" s="12"/>
      <c r="E31" s="12"/>
      <c r="F31" s="12"/>
      <c r="G31" s="12"/>
      <c r="I31" s="41"/>
      <c r="J31" s="43">
        <f>SUM(J6:J13)</f>
        <v>856</v>
      </c>
      <c r="L31" s="99">
        <v>2019</v>
      </c>
      <c r="M31" s="99"/>
      <c r="P31" s="99">
        <v>2020</v>
      </c>
      <c r="Q31" s="99"/>
      <c r="R31" s="99"/>
      <c r="U31" s="21" t="s">
        <v>95</v>
      </c>
    </row>
    <row r="32" spans="1:22" ht="15" hidden="1" customHeight="1" x14ac:dyDescent="0.25">
      <c r="C32" s="54"/>
      <c r="D32" s="12"/>
      <c r="E32" s="12"/>
      <c r="F32" s="12"/>
      <c r="G32" s="12"/>
      <c r="H32" s="12"/>
      <c r="I32" s="41"/>
      <c r="J32" s="43">
        <f>SUM(J16:J27)</f>
        <v>380</v>
      </c>
      <c r="L32" s="5" t="s">
        <v>96</v>
      </c>
      <c r="M32" s="6">
        <v>311213.14</v>
      </c>
      <c r="N32" s="5"/>
      <c r="O32" s="5"/>
      <c r="P32" s="5"/>
      <c r="U32" s="6">
        <f>836901.5+36+34872.38</f>
        <v>871809.88</v>
      </c>
    </row>
    <row r="33" spans="3:20" ht="15" customHeight="1" x14ac:dyDescent="0.25">
      <c r="C33" s="54"/>
      <c r="D33" s="12"/>
      <c r="E33" s="12"/>
      <c r="F33" s="52"/>
      <c r="G33" s="12"/>
      <c r="H33" s="12"/>
      <c r="I33" s="41"/>
      <c r="J33" s="42"/>
      <c r="L33" s="5" t="s">
        <v>97</v>
      </c>
      <c r="M33" s="52">
        <v>578060.61</v>
      </c>
      <c r="N33" s="19" t="s">
        <v>98</v>
      </c>
      <c r="O33" s="19"/>
      <c r="P33" s="5" t="s">
        <v>99</v>
      </c>
      <c r="Q33" s="6">
        <v>582539.14</v>
      </c>
    </row>
    <row r="34" spans="3:20" x14ac:dyDescent="0.25">
      <c r="C34" s="12"/>
      <c r="D34" s="12"/>
      <c r="E34" s="12"/>
      <c r="F34" s="12"/>
      <c r="G34" s="12"/>
      <c r="H34" s="12"/>
      <c r="I34" s="41" t="s">
        <v>109</v>
      </c>
      <c r="J34" s="42">
        <f>SUM(J16:J27)</f>
        <v>380</v>
      </c>
      <c r="L34" s="54"/>
      <c r="M34" s="52"/>
      <c r="N34" s="98"/>
      <c r="O34" s="98"/>
      <c r="P34" s="98"/>
      <c r="Q34" s="55"/>
      <c r="R34" s="20"/>
      <c r="S34" s="96" t="s">
        <v>130</v>
      </c>
      <c r="T34" s="96"/>
    </row>
    <row r="35" spans="3:20" x14ac:dyDescent="0.25">
      <c r="H35" s="12"/>
      <c r="L35" s="54"/>
      <c r="M35" s="52"/>
      <c r="N35" s="54"/>
      <c r="O35" s="54"/>
      <c r="P35" s="54"/>
      <c r="Q35" s="56"/>
      <c r="S35" s="96" t="s">
        <v>131</v>
      </c>
      <c r="T35" s="96"/>
    </row>
    <row r="36" spans="3:20" ht="15.75" thickBot="1" x14ac:dyDescent="0.3">
      <c r="H36" s="12"/>
      <c r="L36" s="54"/>
      <c r="M36" s="52"/>
      <c r="N36" s="54"/>
      <c r="O36" s="54"/>
      <c r="P36" s="54"/>
      <c r="Q36" s="56"/>
    </row>
    <row r="37" spans="3:20" x14ac:dyDescent="0.25">
      <c r="G37" s="27"/>
      <c r="L37" s="12"/>
      <c r="N37" s="69" t="s">
        <v>113</v>
      </c>
      <c r="O37" s="70"/>
      <c r="P37" s="71">
        <v>873467.73</v>
      </c>
      <c r="Q37" s="12"/>
    </row>
    <row r="38" spans="3:20" x14ac:dyDescent="0.25">
      <c r="N38" s="72" t="s">
        <v>116</v>
      </c>
      <c r="O38" s="12"/>
      <c r="P38" s="73">
        <v>599326.68999999994</v>
      </c>
    </row>
    <row r="39" spans="3:20" ht="15.75" thickBot="1" x14ac:dyDescent="0.3">
      <c r="L39" s="15"/>
      <c r="N39" s="74" t="s">
        <v>117</v>
      </c>
      <c r="O39" s="75"/>
      <c r="P39" s="76">
        <f>P37-P38</f>
        <v>274141.04000000004</v>
      </c>
    </row>
    <row r="40" spans="3:20" x14ac:dyDescent="0.25">
      <c r="L40" s="4"/>
    </row>
  </sheetData>
  <sheetProtection algorithmName="SHA-512" hashValue="ymwuhKRo4tu3wM84NwbsYulXTUL3egx6M0l0gPE/s5+uTSIEJqabX7P8Kr/nvMCy+zEc9Amu+EnXgX2hlxhYIg==" saltValue="PCz0nfOBuAAa5TQ1IJL7Sg==" spinCount="100000" sheet="1" objects="1" scenarios="1"/>
  <mergeCells count="9">
    <mergeCell ref="A1:V1"/>
    <mergeCell ref="A2:V2"/>
    <mergeCell ref="A3:V3"/>
    <mergeCell ref="S34:T34"/>
    <mergeCell ref="S35:T35"/>
    <mergeCell ref="N29:P29"/>
    <mergeCell ref="N34:P34"/>
    <mergeCell ref="L31:M31"/>
    <mergeCell ref="P31:R3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ignoredErrors>
    <ignoredError sqref="P26" formula="1"/>
    <ignoredError sqref="Q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I° e II° Grado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Contin</dc:creator>
  <cp:lastModifiedBy>Gasparini Martina</cp:lastModifiedBy>
  <cp:revision/>
  <cp:lastPrinted>2021-06-04T13:12:11Z</cp:lastPrinted>
  <dcterms:created xsi:type="dcterms:W3CDTF">2015-10-09T13:10:31Z</dcterms:created>
  <dcterms:modified xsi:type="dcterms:W3CDTF">2021-07-23T11:30:51Z</dcterms:modified>
</cp:coreProperties>
</file>